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180" windowWidth="9168" windowHeight="4872" tabRatio="699" activeTab="1"/>
  </bookViews>
  <sheets>
    <sheet name="GS Court" sheetId="1" r:id="rId1"/>
    <sheet name="Magistrate Court" sheetId="2" r:id="rId2"/>
    <sheet name="Municipal Court" sheetId="3" r:id="rId3"/>
    <sheet name="Attachment M" sheetId="4" state="hidden" r:id="rId4"/>
  </sheets>
  <definedNames>
    <definedName name="_xlnm.Print_Area" localSheetId="0">'GS Court'!$A$1:$Y$61</definedName>
    <definedName name="_xlnm.Print_Area" localSheetId="1">'Magistrate Court'!$A$1:$AQ$54</definedName>
  </definedNames>
  <calcPr fullCalcOnLoad="1"/>
</workbook>
</file>

<file path=xl/comments1.xml><?xml version="1.0" encoding="utf-8"?>
<comments xmlns="http://schemas.openxmlformats.org/spreadsheetml/2006/main">
  <authors>
    <author>Leverette</author>
    <author>SCJD</author>
    <author>Leverette, Terry</author>
  </authors>
  <commentList>
    <comment ref="A42" authorId="0">
      <text>
        <r>
          <rPr>
            <b/>
            <sz val="12"/>
            <rFont val="Tahoma"/>
            <family val="2"/>
          </rPr>
          <t xml:space="preserve">Section 47.11 of the Temporary Provisions of the General Appropriations Act, which suspends Section 14-1-206 for the fiscal year 2008-2009, requires any person who is convicted, pleads guilty or nolo contendere to, or forfeits bond in payment of a fine for an offense tried in general sessions court to pay an assessment in an amount equal to 107.5% of the fine actually imposed. If a portion of the fine is suspended, the assessment is calculated on the amount of the fine that is not suspended. </t>
        </r>
        <r>
          <rPr>
            <sz val="8"/>
            <rFont val="Tahoma"/>
            <family val="0"/>
          </rPr>
          <t xml:space="preserve">
</t>
        </r>
      </text>
    </comment>
    <comment ref="A43" authorId="0">
      <text>
        <r>
          <rPr>
            <b/>
            <sz val="12"/>
            <rFont val="Tahoma"/>
            <family val="2"/>
          </rPr>
          <t>The amount collected as assessments must be forwarded each month to the County Treasurer, who shall retain 35.35% of the revenue generated by the assessment for the county, and transmit the remaining 64.65% to the State Treasurer by the fifteenth of each month on forms and in a manner prescribed by him. 
The 35.35% retained by the county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t>
        </r>
        <r>
          <rPr>
            <b/>
            <sz val="8"/>
            <rFont val="Tahoma"/>
            <family val="0"/>
          </rPr>
          <t xml:space="preserve">
</t>
        </r>
        <r>
          <rPr>
            <sz val="8"/>
            <rFont val="Tahoma"/>
            <family val="0"/>
          </rPr>
          <t xml:space="preserve">
</t>
        </r>
      </text>
    </comment>
    <comment ref="A30" authorId="0">
      <text>
        <r>
          <rPr>
            <b/>
            <sz val="12"/>
            <rFont val="Tahoma"/>
            <family val="2"/>
          </rPr>
          <t xml:space="preserve">Surcharge on all convictions, Section 14-1-211
</t>
        </r>
        <r>
          <rPr>
            <sz val="12"/>
            <rFont val="Tahoma"/>
            <family val="2"/>
          </rPr>
          <t xml:space="preserve">In addition to all other assessments and surcharges, a one hundred dollar surcharge is imposed on all convictions obtained in general sessions court. The surcharge must not be imposed on convictions for misdemeanor traffic offenses. However, the surcharge applies to all violations of Section 56-5-2930, driving under the influence of liquor, drugs, or like substances, and Section 56-5-2933, driving with unlawful alcohol content (DUAC). No portion of the surcharge may be waived, reduced, or suspended. </t>
        </r>
        <r>
          <rPr>
            <sz val="8"/>
            <rFont val="Tahoma"/>
            <family val="2"/>
          </rPr>
          <t xml:space="preserve">
</t>
        </r>
      </text>
    </comment>
    <comment ref="A31" authorId="0">
      <text>
        <r>
          <rPr>
            <b/>
            <sz val="12"/>
            <rFont val="Tahoma"/>
            <family val="2"/>
          </rPr>
          <t xml:space="preserve">Surcharge on all convictions, Law Enforcement Funding, Section 90.2, Part 1B Temporary Provisos
In addition to all other assessments and surcharges, during fiscal year 2008-2009, a twenty-five dollar surcharge is levied on all fines, forfeitures, escheatments, or other monetary penalties imposed in general sessions court.  No portion of the surcharge may be waived, reduced, or suspended.  The surcharge does not apply to State or local laws concerning parking violations, but those charges are disposed of in the summary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7" authorId="0">
      <text>
        <r>
          <rPr>
            <b/>
            <sz val="12"/>
            <color indexed="10"/>
            <rFont val="Tahoma"/>
            <family val="2"/>
          </rPr>
          <t xml:space="preserve">5. § 14-1-240 Surcharge on all convictions, Criminal Justice Academy Funding
</t>
        </r>
        <r>
          <rPr>
            <b/>
            <sz val="12"/>
            <rFont val="Tahoma"/>
            <family val="2"/>
          </rPr>
          <t xml:space="preserve">
</t>
        </r>
        <r>
          <rPr>
            <sz val="12"/>
            <rFont val="Tahoma"/>
            <family val="2"/>
          </rPr>
          <t xml:space="preserve">"Section 14-1-240.    (A)    In addition to all other assessments and surcharges required to be imposed by law, a five dollar surcharge to fund training at the South Carolina Criminal Justice Academy is also levied on all fines, forfeitures, escheatments, or other monetary penalties imposed in the general sessions court or in magistrates or municipal court for misdemeanor traffic offenses or for nontraffic violations. No portion of this surcharge may be waived, reduced, or suspended. The additional surcharge imposed by this section does not apply to parking citations. 
(B)    The revenue collected pursuant to subsection (A) must be collected by the jurisdiction which heard or processed the case and transmitted pursuant to the guidelines in Section 14-1-220. The funds should be clearly designated as Criminal Justice Academy Surcharge Collections when transmitted to the municipal and county treasurer and then to the State Treasurer. The State Treasurer shall transfer the revenue quarterly to the South Carolina Criminal Justice Academy. 
(C)    The State Treasurer may request the State Auditor to examine the financial records of any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 
Time effective 
SECTION    2.    This act takes effect upon approval by the Governor and terminates on June 30, 2016. All funds collected by the date of termination shall be forwarded to the State Treasurer and then to the South Carolina Criminal Justice Academy. 
Ratified the 5th day of June, 2014.
</t>
        </r>
        <r>
          <rPr>
            <b/>
            <sz val="12"/>
            <rFont val="Tahoma"/>
            <family val="2"/>
          </rPr>
          <t xml:space="preserve"> 
</t>
        </r>
      </text>
    </comment>
    <comment ref="A32" authorId="0">
      <text>
        <r>
          <rPr>
            <b/>
            <sz val="12"/>
            <rFont val="Tahoma"/>
            <family val="2"/>
          </rPr>
          <t xml:space="preserve">Surcharge on convictions of Sections 56-5-2930(DUI) and 56-5-2933(DUAC), Section 14-1-211(A)(2)
</t>
        </r>
        <r>
          <rPr>
            <sz val="12"/>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Section 56-5-2945 (Felony DUI) was not included in Section 14-1-211(A)(2), so the surcharge is not imposed on those convictions.</t>
        </r>
        <r>
          <rPr>
            <sz val="8"/>
            <rFont val="Tahoma"/>
            <family val="0"/>
          </rPr>
          <t xml:space="preserve">
</t>
        </r>
      </text>
    </comment>
    <comment ref="A33" authorId="0">
      <text>
        <r>
          <rPr>
            <b/>
            <sz val="12"/>
            <rFont val="Tahoma"/>
            <family val="2"/>
          </rPr>
          <t>DUI assessment, Section 56-5-2995(B)</t>
        </r>
        <r>
          <rPr>
            <sz val="12"/>
            <rFont val="Tahoma"/>
            <family val="2"/>
          </rPr>
          <t xml:space="preserve">
In addition to the assessments and surcharges discussed in 1.A.2., 1.A.3., I.A.4, I.A.5., and I.A.6. above, an additional assessment of twelve dollars must be added to all second and subsequent violations of Section 56-5-2930, DUI, Section 56-5-2933 (DUAC), and for all violations of Section 56-5-2945, Felony DUI (I.A.5. above does not apply to Felony DUI). No portion of the surcharge may be waived, reduced, or suspended. These funds should be clearly designated and forwarded to your County Treasurer for transmittal to the State Treasurer for disbursal pursuant to Section 14-1-201.  </t>
        </r>
      </text>
    </comment>
    <comment ref="A36" authorId="0">
      <text>
        <r>
          <rPr>
            <b/>
            <sz val="12"/>
            <rFont val="Tahoma"/>
            <family val="2"/>
          </rPr>
          <t>DUI Vehicle Assessment, Section 56-5-2942 (J)</t>
        </r>
        <r>
          <rPr>
            <sz val="12"/>
            <rFont val="Tahoma"/>
            <family val="2"/>
          </rPr>
          <t xml:space="preserve">
The Court must assess a fee of $40.00 for each motor vehicle owned by or registered to the person convicted of a second or subsequent violation of Sections 56-5-2930, 56-5-2933, or 56-5-2945.  This fee must be transmitted to the County Treasurer and placed into a special restricted interest bearing account to be used by the Department of Public Safety to defray the expenses of the Division of Motor Vehicles.  </t>
        </r>
      </text>
    </comment>
    <comment ref="A34" authorId="0">
      <text>
        <r>
          <rPr>
            <b/>
            <sz val="12"/>
            <rFont val="Tahoma"/>
            <family val="2"/>
          </rPr>
          <t xml:space="preserve">Drug Court Surcharge, Section § 14-1-213
</t>
        </r>
        <r>
          <rPr>
            <b/>
            <sz val="12"/>
            <color indexed="10"/>
            <rFont val="Tahoma"/>
            <family val="2"/>
          </rPr>
          <t>After June 2, 2010 R. 262, S. 1154</t>
        </r>
        <r>
          <rPr>
            <b/>
            <sz val="12"/>
            <rFont val="Tahoma"/>
            <family val="2"/>
          </rPr>
          <t xml:space="preserve">
</t>
        </r>
        <r>
          <rPr>
            <sz val="12"/>
            <rFont val="Tahoma"/>
            <family val="2"/>
          </rPr>
          <t>In addition to all other assessments and surcharges required to be imposed by law, a one hundred fifty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Section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the local jurisdiction is required to participate in and cooperate fully with the examination.</t>
        </r>
        <r>
          <rPr>
            <b/>
            <sz val="12"/>
            <rFont val="Tahoma"/>
            <family val="2"/>
          </rPr>
          <t xml:space="preserve">
</t>
        </r>
        <r>
          <rPr>
            <b/>
            <sz val="12"/>
            <color indexed="10"/>
            <rFont val="Tahoma"/>
            <family val="2"/>
          </rPr>
          <t>Before June 2, 2010</t>
        </r>
        <r>
          <rPr>
            <b/>
            <sz val="12"/>
            <rFont val="Tahoma"/>
            <family val="2"/>
          </rPr>
          <t xml:space="preserve">
</t>
        </r>
        <r>
          <rPr>
            <sz val="12"/>
            <rFont val="Tahoma"/>
            <family val="2"/>
          </rPr>
          <t xml:space="preserve">In addition to all other assessments and surcharges required to be imposed by law, a one hundred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A35" authorId="0">
      <text>
        <r>
          <rPr>
            <b/>
            <sz val="12"/>
            <rFont val="Tahoma"/>
            <family val="2"/>
          </rPr>
          <t>Boating Under the Influence Breath Test Fee, Section 50-21-114</t>
        </r>
        <r>
          <rPr>
            <sz val="12"/>
            <rFont val="Tahoma"/>
            <family val="2"/>
          </rPr>
          <t xml:space="preserve">
Section 50-21-114 requires that any individual convicted of, pleading guilty or nolo contendere to, or forfeiting bond for violating Section 50-21-112 (BUI) or 50-21-113 (Felony BUI),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text>
    </comment>
    <comment ref="A38" authorId="0">
      <text>
        <r>
          <rPr>
            <b/>
            <sz val="12"/>
            <rFont val="Tahoma"/>
            <family val="2"/>
          </rPr>
          <t xml:space="preserve">11.    DUI, DUAC, Felony DUI Breath Test Fee, Section 56-5-2950(E)                                                                         </t>
        </r>
        <r>
          <rPr>
            <sz val="12"/>
            <rFont val="Tahoma"/>
            <family val="2"/>
          </rPr>
          <t xml:space="preserve">
Section 56-5-2950(E) requires that any individual convicted of, pleading guilty or nolo contendere to, or forfeiting bond for violating Section 56-5-2930 (DUI), 56-5-2933 (DUAC), or 56-5-2945 (Felony DUI),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sz val="12"/>
            <color indexed="10"/>
            <rFont val="Tahoma"/>
            <family val="2"/>
          </rPr>
          <t>The $25.00 breathalyzer fee applies only to those charges made on or after February 10, 2009, at 12:00 p.m.</t>
        </r>
        <r>
          <rPr>
            <sz val="12"/>
            <rFont val="Tahoma"/>
            <family val="2"/>
          </rPr>
          <t xml:space="preserve">  </t>
        </r>
      </text>
    </comment>
    <comment ref="A29" authorId="0">
      <text>
        <r>
          <rPr>
            <b/>
            <sz val="12"/>
            <rFont val="Tahoma"/>
            <family val="2"/>
          </rPr>
          <t xml:space="preserve">Payment of the fine and assessment by installments, Section 14-1-209(A) and 3% collection cost charge, Section 14-17-725
When an individual pays the fine and/or assessment through installments, Section 14-17-725 provides that the clerk must collect an additional 3% of the installment payment as a collection cost charge. The collection cost is transmitted to the County Treasurer for deposit to the county general fund.
</t>
        </r>
        <r>
          <rPr>
            <sz val="12"/>
            <rFont val="Tahoma"/>
            <family val="2"/>
          </rPr>
          <t>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fine amount must be further divided, with 56% of the amount being retained by the county, and 44% being remitted to the state. The assessment amount must further be divided, with 64.65 being transmitted to the state, and 35.35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any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6" authorId="0">
      <text>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The remainder of the fine shall be split pursuant to I.A.I. above, with 56% being retained by the county and 44% remitted to the state. This applies to first and subsequent offenses of those statutes.  These funds should be clearly designated in your monthly report to the County Treasurer and State Treasurer.  
</t>
        </r>
        <r>
          <rPr>
            <b/>
            <sz val="12"/>
            <rFont val="Tahoma"/>
            <family val="2"/>
          </rPr>
          <t xml:space="preserve">Felony DUI, $100.00 Pull-Out, Section 56-5-2945 (C)
</t>
        </r>
        <r>
          <rPr>
            <sz val="12"/>
            <rFont val="Tahoma"/>
            <family val="2"/>
          </rPr>
          <t xml:space="preserve">Section 56-5-2945 (C) requires that $100.00 of each fine imposed pursuant to a conviction under Section 56-5-2945 (C) be forwarded to the State Treasurer to be placed into a special restricted account to be used by the Department of Public Safety for the Highway Patrol.  The remainder of the fine shall be split pursuant to I.A.I. above, with 56% being retained by the county and 44% remitted to the state. These funds should be clearly designated in your monthly report to the County Treasurer and State Treasurer.  </t>
        </r>
        <r>
          <rPr>
            <sz val="12"/>
            <color indexed="10"/>
            <rFont val="Tahoma"/>
            <family val="2"/>
          </rPr>
          <t>Effective on all charges made on or after February 9, 2009 at 12 p.m., the $100.00 Felony DUI Pull-Out is no longer active and should not be deducted from the fine.</t>
        </r>
        <r>
          <rPr>
            <b/>
            <sz val="12"/>
            <color indexed="10"/>
            <rFont val="Tahoma"/>
            <family val="2"/>
          </rPr>
          <t xml:space="preserve"> </t>
        </r>
        <r>
          <rPr>
            <b/>
            <sz val="12"/>
            <rFont val="Tahoma"/>
            <family val="2"/>
          </rPr>
          <t xml:space="preserve"> </t>
        </r>
      </text>
    </comment>
    <comment ref="A57" authorId="0">
      <text>
        <r>
          <rPr>
            <b/>
            <sz val="12"/>
            <rFont val="Tahoma"/>
            <family val="2"/>
          </rPr>
          <t xml:space="preserve">DUI and DUAC, $200.00 Pull-Out, Section 56-5-2940 </t>
        </r>
        <r>
          <rPr>
            <sz val="12"/>
            <rFont val="Tahoma"/>
            <family val="2"/>
          </rPr>
          <t xml:space="preserve">
Section 56-5-2940 requires that $200.00 of each fine imposed pursuant to a third offense violation of Sections 56-5-2930 (DUI) and 56-5-2933 (DUAC) must be forwarded to the State Treasurer and placed into a special restricted account to be used by the State Law Enforcement Division to offset the costs of administration of the Datamaster, breath testing sight video programs, ignition interlock provisions, and toxicology laboratory.  This deduction from the fine would be in addition to the $100.00 deduction discussed in I.B.1 above.  The remainder of the fine shall be split pursuant to I.A.I. above, with 56% being retained by the county and 44% remitted to the state. These funds should be clearly designated in your monthly report to the County Treasurer and State Treasurer.  </t>
        </r>
      </text>
    </comment>
    <comment ref="N20" authorId="0">
      <text>
        <r>
          <rPr>
            <b/>
            <sz val="12"/>
            <rFont val="Tahoma"/>
            <family val="2"/>
          </rPr>
          <t xml:space="preserve">Bond estreatments, Section 17-15-260
</t>
        </r>
        <r>
          <rPr>
            <sz val="12"/>
            <rFont val="Tahoma"/>
            <family val="2"/>
          </rPr>
          <t>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O29" authorId="0">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I.A.4. above.</t>
        </r>
        <r>
          <rPr>
            <sz val="8"/>
            <rFont val="Tahoma"/>
            <family val="0"/>
          </rPr>
          <t xml:space="preserve">
</t>
        </r>
      </text>
    </comment>
    <comment ref="P20" authorId="0">
      <text>
        <r>
          <rPr>
            <b/>
            <sz val="12"/>
            <rFont val="Tahoma"/>
            <family val="2"/>
          </rPr>
          <t xml:space="preserve">Insurance fraud, Section 38-55-560
</t>
        </r>
        <r>
          <rPr>
            <sz val="12"/>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See "Attachment I" for use in transmitting these funds to the County Treasurer. The assessments discussed in I.A.2., I.A.3., I.A.4., and I.A.5. above should also be collected on these violations.</t>
        </r>
        <r>
          <rPr>
            <sz val="8"/>
            <rFont val="Tahoma"/>
            <family val="2"/>
          </rPr>
          <t xml:space="preserve">
</t>
        </r>
      </text>
    </comment>
    <comment ref="R20" authorId="0">
      <text>
        <r>
          <rPr>
            <b/>
            <sz val="12"/>
            <color indexed="10"/>
            <rFont val="Tahoma"/>
            <family val="2"/>
          </rPr>
          <t>§ 44-1-152.</t>
        </r>
        <r>
          <rPr>
            <b/>
            <sz val="12"/>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T20" authorId="0">
      <text>
        <r>
          <rPr>
            <b/>
            <sz val="12"/>
            <rFont val="Tahoma"/>
            <family val="2"/>
          </rPr>
          <t xml:space="preserve">Game or fish law violations, Sections 50-9-910, 50-5-25, 50-21-160, 50-23-220, and 50-9-920
</t>
        </r>
        <r>
          <rPr>
            <sz val="12"/>
            <rFont val="Tahoma"/>
            <family val="2"/>
          </rPr>
          <t xml:space="preserve">
Pursuant to section 50-9-910, one hundred percent of all revenues from fines and forfeitures from violations of Chapters 1 through 16 of Title 50 (Fish, Game, and Wildlife), except for violations of marine resources laws, shall be transmitted to the County Treasurer monthly. The treasurer then transmits the funds by the 15th of each month to the Department of Natural Resources, Accounting Department, to be credited to the County Game and Fish Fund for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immediately above, that section provides that one hundred percent of these fines shall be transmitted to the County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X20" authorId="0">
      <text>
        <r>
          <rPr>
            <sz val="12"/>
            <rFont val="Tahoma"/>
            <family val="2"/>
          </rPr>
          <t xml:space="preserve">Section 50-21-160 provides that 75% of all fine revenues generated pursuant to offenses contained within Chapter 21 of Title 50 shall be forwarded to the County Treasurer monthly, who shall forward it by the 15th of each month to the Wildlife Department, Natural Resource Enforcement Division.  25% of those fines must be forwarded to the County Treasurer monthly and retained by the County in which the fine is levied, and placed in the County General Fund.
</t>
        </r>
      </text>
    </comment>
    <comment ref="Z20" authorId="0">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I.A.2., I.A.4., and I.A.5., but not I.A.3., above should be collected on weight violations.</t>
        </r>
      </text>
    </comment>
    <comment ref="A44" authorId="0">
      <text>
        <r>
          <rPr>
            <b/>
            <sz val="10"/>
            <rFont val="Tahoma"/>
            <family val="2"/>
          </rPr>
          <t>§ 14-1-206. Additional assessment, general sessions or family court;  remittance;  disposition;  annual audits.
  (A) Beginning January 1, 1995, and continuously after that date, a person who is convicted of, pleads guilty or nolo contendere to, or forfeits bond for an offense tried in general sessions court must pay an amount equal to one hundred percent of the fine imposed as an assessment.  This assessment must be paid to the clerk of court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thirty-eight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47.17 percent for programs established pursuant to Chapter 21 of Title 24 and the Shock Incarceration Program as provided in Article 13, Chapter 13 of Title 24;
 (2) 16.52 percent to the Department of Public Safety program of training in the fields of law enforcement and criminal justice;
 (3) .5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16.21 percent to the Office of Indigent Defense for the defense of indigents;
 (5) 13.26 percent for the State Office of Victim Assistance;
 (6) 5.34 percent to the general fund;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r>
          <rPr>
            <b/>
            <sz val="8"/>
            <rFont val="Tahoma"/>
            <family val="0"/>
          </rPr>
          <t xml:space="preserve">
  </t>
        </r>
        <r>
          <rPr>
            <sz val="8"/>
            <rFont val="Tahoma"/>
            <family val="0"/>
          </rPr>
          <t xml:space="preserve">
</t>
        </r>
      </text>
    </comment>
    <comment ref="A39" authorId="1">
      <text>
        <r>
          <rPr>
            <b/>
            <sz val="11"/>
            <color indexed="10"/>
            <rFont val="Tahoma"/>
            <family val="2"/>
          </rPr>
          <t xml:space="preserve">10. Conditional Discharge fee, Section 44-53-450(C) </t>
        </r>
        <r>
          <rPr>
            <b/>
            <sz val="11"/>
            <rFont val="Tahoma"/>
            <family val="2"/>
          </rPr>
          <t xml:space="preserve">
Before a person may be discharged and proceedings dismissed in a General Sessions court as a result of the successful completion of a conditional discharge as defined in 44-53-450, the person must pay a fee of three hundred fifty dollars.  No portion of the fee may be waived, reduced, or suspended, except in the case of indigency.  If the court determines that a person is indigent, the court may partially or totally waive, reduce, or suspend the fee.
T
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A58" authorId="2">
      <text>
        <r>
          <rPr>
            <b/>
            <sz val="12"/>
            <rFont val="Arial"/>
            <family val="2"/>
          </rPr>
          <t xml:space="preserve">  12. Fees and Fines assessed by the Aeronautics Commission, Section 55-1-7
Effective June 18, 2012, Act No. 270 added Section 55-1-7 requires that 100% of</t>
        </r>
        <r>
          <rPr>
            <b/>
            <sz val="12"/>
            <color indexed="10"/>
            <rFont val="Arial"/>
            <family val="2"/>
          </rPr>
          <t xml:space="preserve"> all fees and fines collected from a violation contained in any Chapter of Title 55 of the South Carolina Code of Laws,</t>
        </r>
        <r>
          <rPr>
            <b/>
            <sz val="12"/>
            <rFont val="Arial"/>
            <family val="2"/>
          </rPr>
          <t xml:space="preserve"> relating to the criminal and civil enforcement provisions of the Aeronautics Commission, must be remitted to the State Treasurer to be deposited into the State Aviation Fund. These funds should be clearly noted on your report to the County Treasurer so that the proper amount of fines can be transmitted to the State Treasurer for disbursement into the State Aviation Fund. The assessments discussed in I.A.2., I.A.3., I.A.4., and I.A.5. above should be collected on criminal violations of Title 55, but not civil violations.</t>
        </r>
        <r>
          <rPr>
            <b/>
            <sz val="9"/>
            <rFont val="Tahoma"/>
            <family val="2"/>
          </rPr>
          <t xml:space="preserve">
</t>
        </r>
        <r>
          <rPr>
            <sz val="9"/>
            <rFont val="Tahoma"/>
            <family val="2"/>
          </rPr>
          <t xml:space="preserve">
</t>
        </r>
      </text>
    </comment>
    <comment ref="AZ20" authorId="2">
      <text>
        <r>
          <rPr>
            <b/>
            <sz val="12"/>
            <rFont val="Tahoma"/>
            <family val="2"/>
          </rPr>
          <t xml:space="preserve">12.   Fees and Fines assessed by the Aeronautics Commission, Section 55-1-7
Effective June 18, 2012, Act No. 270 added Section 55-1-7 </t>
        </r>
        <r>
          <rPr>
            <b/>
            <sz val="12"/>
            <color indexed="10"/>
            <rFont val="Tahoma"/>
            <family val="2"/>
          </rPr>
          <t>requires that 100% of all fees and fines collected from a violation contained in any Chapter of Title 55 of the South Carolina Code of Laws, relating to the criminal and civil enforcement provisions of the Aeronautics Commission, must be remitted to the State Treasurer to be deposited into the State Aviation Fund.</t>
        </r>
        <r>
          <rPr>
            <b/>
            <sz val="12"/>
            <rFont val="Tahoma"/>
            <family val="2"/>
          </rPr>
          <t xml:space="preserve"> These funds should be clearly noted on your report to the County Treasurer so that the proper amount of fines can be transmitted to the State Treasurer for disbursement into the State Aviation Fund. The assessments discussed in I.A.2., I.A.3., I.A.4., and I.A.5. above should be collected on criminal violations of Title 55, but not civil violations.</t>
        </r>
        <r>
          <rPr>
            <b/>
            <sz val="9"/>
            <rFont val="Tahoma"/>
            <family val="2"/>
          </rPr>
          <t xml:space="preserve">
</t>
        </r>
        <r>
          <rPr>
            <sz val="9"/>
            <rFont val="Tahoma"/>
            <family val="2"/>
          </rPr>
          <t xml:space="preserve">
</t>
        </r>
      </text>
    </comment>
    <comment ref="A59" authorId="2">
      <text>
        <r>
          <rPr>
            <b/>
            <sz val="12"/>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 ref="BB20" authorId="2">
      <text>
        <r>
          <rPr>
            <b/>
            <sz val="12"/>
            <rFont val="Tahoma"/>
            <family val="2"/>
          </rPr>
          <t xml:space="preserve">8.   a. Exception: Criminally Negligent Use of Firearms/Archery Tackle, Section 50-1-85
</t>
        </r>
        <r>
          <rPr>
            <sz val="12"/>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List>
</comments>
</file>

<file path=xl/comments2.xml><?xml version="1.0" encoding="utf-8"?>
<comments xmlns="http://schemas.openxmlformats.org/spreadsheetml/2006/main">
  <authors>
    <author>tleverette</author>
    <author>Leverette</author>
    <author>SCJD</author>
    <author>Leverette, Terry</author>
  </authors>
  <commentList>
    <comment ref="A4" authorId="0">
      <text>
        <r>
          <rPr>
            <b/>
            <sz val="8"/>
            <rFont val="Tahoma"/>
            <family val="0"/>
          </rPr>
          <t>IF BOND ESTREATEMENT ENTER TOTAL BOND AMOUNT</t>
        </r>
        <r>
          <rPr>
            <sz val="8"/>
            <rFont val="Tahoma"/>
            <family val="0"/>
          </rPr>
          <t xml:space="preserve">
</t>
        </r>
      </text>
    </comment>
    <comment ref="A46"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rFont val="Tahoma"/>
            <family val="2"/>
          </rPr>
          <t xml:space="preserve">
</t>
        </r>
      </text>
    </comment>
    <comment ref="A40" authorId="1">
      <text>
        <r>
          <rPr>
            <b/>
            <sz val="12"/>
            <rFont val="Tahoma"/>
            <family val="2"/>
          </rPr>
          <t xml:space="preserve">Assessment, Section 14-1-207
</t>
        </r>
        <r>
          <rPr>
            <sz val="12"/>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rFont val="Tahoma"/>
            <family val="2"/>
          </rPr>
          <t xml:space="preserve"> </t>
        </r>
        <r>
          <rPr>
            <sz val="12"/>
            <rFont val="Tahoma"/>
            <family val="2"/>
          </rPr>
          <t xml:space="preserve">
</t>
        </r>
        <r>
          <rPr>
            <sz val="8"/>
            <rFont val="Tahoma"/>
            <family val="0"/>
          </rPr>
          <t xml:space="preserve">
</t>
        </r>
      </text>
    </comment>
    <comment ref="A29" authorId="1">
      <text>
        <r>
          <rPr>
            <b/>
            <sz val="12"/>
            <color indexed="10"/>
            <rFont val="Tahoma"/>
            <family val="2"/>
          </rPr>
          <t>§ 14-1-211. General Sessions Court surcharge;  fund retention for crime victim services;  unused funds;  reports;  audits.</t>
        </r>
        <r>
          <rPr>
            <b/>
            <sz val="12"/>
            <rFont val="Tahoma"/>
            <family val="2"/>
          </rPr>
          <t xml:space="preserve">
 (A)(1) In addition to all other assessments and surcharges, a one hundred dollar surcharge is imposed on all convictions obtained in general sessions court and </t>
        </r>
        <r>
          <rPr>
            <b/>
            <sz val="12"/>
            <color indexed="10"/>
            <rFont val="Tahoma"/>
            <family val="2"/>
          </rPr>
          <t>a twenty-five dollar surcharge is imposed on all convictions obtained in magistrates and municipal courts in this State.</t>
        </r>
        <r>
          <rPr>
            <b/>
            <sz val="12"/>
            <rFont val="Tahoma"/>
            <family val="2"/>
          </rPr>
          <t xml:space="preserve">  The surcharge may not be imposed on convictions for misdemeanor traffic offenses including, but not limited to, violations of Sections 56-3-1970 </t>
        </r>
        <r>
          <rPr>
            <b/>
            <sz val="12"/>
            <color indexed="39"/>
            <rFont val="Tahoma"/>
            <family val="2"/>
          </rPr>
          <t>(Handicapped Parking)</t>
        </r>
        <r>
          <rPr>
            <b/>
            <sz val="12"/>
            <rFont val="Tahoma"/>
            <family val="2"/>
          </rPr>
          <t xml:space="preserve">  , 56-5-2510 </t>
        </r>
        <r>
          <rPr>
            <b/>
            <sz val="12"/>
            <color indexed="12"/>
            <rFont val="Tahoma"/>
            <family val="2"/>
          </rPr>
          <t>(Stopping, standing or parking outside of business)</t>
        </r>
        <r>
          <rPr>
            <b/>
            <sz val="12"/>
            <rFont val="Tahoma"/>
            <family val="2"/>
          </rPr>
          <t xml:space="preserve">  , and 56-5-2530 </t>
        </r>
        <r>
          <rPr>
            <b/>
            <sz val="12"/>
            <color indexed="12"/>
            <rFont val="Tahoma"/>
            <family val="2"/>
          </rPr>
          <t>(Stopping, standing or parking prohibited in specified places)</t>
        </r>
        <r>
          <rPr>
            <b/>
            <sz val="12"/>
            <rFont val="Tahoma"/>
            <family val="2"/>
          </rPr>
          <t xml:space="preserve">, or another state law, municipal ordinance, or county ordinance restricting parking in a prohibited zone or in a parking place clearly designated for handicapped persons.  However, the surcharge applies to all violations of Section 56-5-2930 </t>
        </r>
        <r>
          <rPr>
            <b/>
            <sz val="12"/>
            <color indexed="12"/>
            <rFont val="Tahoma"/>
            <family val="2"/>
          </rPr>
          <t>(DUI)</t>
        </r>
        <r>
          <rPr>
            <b/>
            <sz val="12"/>
            <rFont val="Tahoma"/>
            <family val="2"/>
          </rPr>
          <t xml:space="preserve"> and  Section 56-5-2933 </t>
        </r>
        <r>
          <rPr>
            <b/>
            <sz val="12"/>
            <color indexed="12"/>
            <rFont val="Tahoma"/>
            <family val="2"/>
          </rPr>
          <t>(DUAC)</t>
        </r>
        <r>
          <rPr>
            <b/>
            <sz val="12"/>
            <rFont val="Tahoma"/>
            <family val="2"/>
          </rPr>
          <t>.  No portion of the surcharge may be waived, reduced, or suspended.</t>
        </r>
      </text>
    </comment>
    <comment ref="A30" authorId="1">
      <text>
        <r>
          <rPr>
            <b/>
            <sz val="12"/>
            <color indexed="10"/>
            <rFont val="Tahoma"/>
            <family val="2"/>
          </rPr>
          <t>4. Surcharge on all convictions, Law Enforcement Funding, Section 14-1-212</t>
        </r>
        <r>
          <rPr>
            <b/>
            <sz val="12"/>
            <rFont val="Tahoma"/>
            <family val="2"/>
          </rPr>
          <t xml:space="preserve">
In addition to all other assessments and surcharges, a twenty-five dollar surcharge is levied </t>
        </r>
        <r>
          <rPr>
            <b/>
            <sz val="12"/>
            <color indexed="12"/>
            <rFont val="Tahoma"/>
            <family val="2"/>
          </rPr>
          <t xml:space="preserve">on all fines, forfeitures, escheatments, or other monetary penalties imposed in magistrates court for misdemeanor traffic offenses or non-traffic (criminal) convictions, including county ordinances. </t>
        </r>
        <r>
          <rPr>
            <b/>
            <sz val="12"/>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5" authorId="1">
      <text>
        <r>
          <rPr>
            <b/>
            <sz val="12"/>
            <color indexed="10"/>
            <rFont val="Tahoma"/>
            <family val="2"/>
          </rPr>
          <t>5. § 14-1-240 Surcharge on all convictions, Criminal Justice Academy Funding</t>
        </r>
        <r>
          <rPr>
            <b/>
            <sz val="12"/>
            <rFont val="Tahoma"/>
            <family val="2"/>
          </rPr>
          <t xml:space="preserve">
</t>
        </r>
        <r>
          <rPr>
            <sz val="12"/>
            <rFont val="Tahoma"/>
            <family val="2"/>
          </rPr>
          <t>"Section 14-1-240.    (A)    In addition to all other assessments and surcharges required to be imposed by law, a five dollar surcharge to fund training at the South Carolina Criminal Justice Academy is also levied on all fines, forfeitures, escheatments, or other monetary penalties imposed in the general sessions court or in magistrates or municipal court for misdemeanor traffic offenses or for nontraffic violations. No portion of this surcharge may be waived, reduced, or suspended. The additional surcharge imposed by this section does not apply to parking citations. 
(B)    The revenue collected pursuant to subsection (A) must be collected by the jurisdiction which heard or processed the case and transmitted pursuant to the guidelines in Section 14-1-220. The funds should be clearly designated as Criminal Justice Academy Surcharge Collections when transmitted to the municipal and county treasurer and then to the State Treasurer. The State Treasurer shall transfer the revenue quarterly to the South Carolina Criminal Justice Academy. 
(C)    The State Treasurer may request the State Auditor to examine the financial records of any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 
Time effective 
SECTION    2.    This act takes effect upon approval by the Governor and terminates on June 30, 2016. All funds collected by the date of termination shall be forwarded to the State Treasurer and then to the South Carolina Criminal Justice Academy. 
Ratified the 5th day of June, 2014.</t>
        </r>
      </text>
    </comment>
    <comment ref="A31" authorId="1">
      <text>
        <r>
          <rPr>
            <b/>
            <sz val="12"/>
            <color indexed="12"/>
            <rFont val="Tahoma"/>
            <family val="2"/>
          </rPr>
          <t>Surcharge on convictions of Sections 56-5-2930 (DUI) and 56-5-2933 (DUAC), Section 14-1-211(A)(2)</t>
        </r>
        <r>
          <rPr>
            <b/>
            <sz val="12"/>
            <rFont val="Tahoma"/>
            <family val="2"/>
          </rPr>
          <t xml:space="preserve">
</t>
        </r>
        <r>
          <rPr>
            <sz val="12"/>
            <rFont val="Tahoma"/>
            <family val="2"/>
          </rPr>
          <t xml:space="preserve">Section 14-1-211(A)(2) requires that a one hundred dollar surcharge </t>
        </r>
        <r>
          <rPr>
            <sz val="12"/>
            <color indexed="12"/>
            <rFont val="Tahoma"/>
            <family val="2"/>
          </rPr>
          <t>be imposed on all convictions of Sections 56-5-2930(DUI) and 56-5-2933(DUAC)</t>
        </r>
        <r>
          <rPr>
            <sz val="12"/>
            <rFont val="Tahoma"/>
            <family val="2"/>
          </rPr>
          <t xml:space="preserve">.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rFont val="Tahoma"/>
            <family val="2"/>
          </rPr>
          <t xml:space="preserve">
</t>
        </r>
      </text>
    </comment>
    <comment ref="A32" authorId="1">
      <text>
        <r>
          <rPr>
            <b/>
            <sz val="12"/>
            <color indexed="10"/>
            <rFont val="Tahoma"/>
            <family val="2"/>
          </rPr>
          <t>DUI assessment, Section 56-5-2995(A)</t>
        </r>
        <r>
          <rPr>
            <b/>
            <sz val="12"/>
            <rFont val="Tahoma"/>
            <family val="2"/>
          </rPr>
          <t xml:space="preserve">
</t>
        </r>
        <r>
          <rPr>
            <sz val="12"/>
            <rFont val="Tahoma"/>
            <family val="2"/>
          </rPr>
          <t xml:space="preserve">In addition to the assessment and surcharges discussed in V.A.2., V.A.3., V.A.4., V.A.5., and V.A.6. above, a </t>
        </r>
        <r>
          <rPr>
            <sz val="12"/>
            <color indexed="12"/>
            <rFont val="Tahoma"/>
            <family val="2"/>
          </rPr>
          <t>twelve dollar assessment must be imposed for all convictions of Section 56-5-2930, DUI, or Section 56-5-2933, DUAC</t>
        </r>
        <r>
          <rPr>
            <sz val="12"/>
            <rFont val="Tahoma"/>
            <family val="2"/>
          </rPr>
          <t xml:space="preserve">, obtained in magistrates court. These funds should be clearly designated and transferred to your County Treasurer for remittance to the State Treasurer for disbursal pursuant to Section 14-1-201. </t>
        </r>
        <r>
          <rPr>
            <sz val="8"/>
            <rFont val="Tahoma"/>
            <family val="0"/>
          </rPr>
          <t xml:space="preserve">
</t>
        </r>
      </text>
    </comment>
    <comment ref="A33" authorId="1">
      <text>
        <r>
          <rPr>
            <b/>
            <sz val="12"/>
            <color indexed="10"/>
            <rFont val="Tahoma"/>
            <family val="2"/>
          </rPr>
          <t xml:space="preserve">  8. Drug Court Surcharge, Section 14-1-213</t>
        </r>
        <r>
          <rPr>
            <b/>
            <sz val="12"/>
            <rFont val="Tahoma"/>
            <family val="2"/>
          </rPr>
          <t xml:space="preserve">
</t>
        </r>
        <r>
          <rPr>
            <sz val="12"/>
            <rFont val="Tahoma"/>
            <family val="2"/>
          </rPr>
          <t xml:space="preserve"> (A) In addition to all other assessments and surcharges required to be imposed by law, a one hundred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(B) The revenue collected pursuant to subsection (A) must be retained by the jurisdiction that heard or processed the case and paid to the State Treasurer within thirty days of receipt.  The State Treasurer shall transmit these funds to the Prosecution Coordination Commission which shall then apportion these funds among the sixteen judicial circuits on a per capita basis equal to the population in that circuit compared to the population of the State as a whole based on the most recent official United States census.  The funds must be used for drug treatment court programs only.
 (C) It is the intent of the General Assembly that the amounts generated by this section are in addition to any amounts presently being provided for drug treatment court programs and may not be used to supplant funding already allocated for these services.
 (D) The State Treasurer may request the State Auditor to examine the financial records of a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t>
        </r>
      </text>
    </comment>
    <comment ref="A28" authorId="1">
      <text>
        <r>
          <rPr>
            <b/>
            <sz val="12"/>
            <rFont val="Tahoma"/>
            <family val="2"/>
          </rPr>
          <t>Payment of the fine and assessment by installments, Section 14-1-209(B) and 3% collection cost charge, Section 14-17-725</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0"/>
          </rPr>
          <t xml:space="preserve">
</t>
        </r>
      </text>
    </comment>
    <comment ref="A34" authorId="1">
      <text>
        <r>
          <rPr>
            <b/>
            <sz val="12"/>
            <rFont val="Tahoma"/>
            <family val="2"/>
          </rPr>
          <t xml:space="preserve">Boating Under the Influence Breath Test Fee, Section 50-21-114
</t>
        </r>
        <r>
          <rPr>
            <sz val="12"/>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A36"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rFont val="Tahoma"/>
            <family val="2"/>
          </rPr>
          <t xml:space="preserve"> </t>
        </r>
      </text>
    </comment>
    <comment ref="A37" authorId="1">
      <text>
        <r>
          <rPr>
            <b/>
            <sz val="12"/>
            <rFont val="Tahoma"/>
            <family val="2"/>
          </rPr>
          <t xml:space="preserve">Administrative court costs in fraudulent check cases, Sections 34-11- 70(b) and (c), and 34-11-90(c) and (d)
</t>
        </r>
        <r>
          <rPr>
            <sz val="12"/>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rFont val="Tahoma"/>
            <family val="2"/>
          </rPr>
          <t xml:space="preserve"> </t>
        </r>
        <r>
          <rPr>
            <b/>
            <sz val="8"/>
            <rFont val="Tahoma"/>
            <family val="0"/>
          </rPr>
          <t xml:space="preserve">
</t>
        </r>
        <r>
          <rPr>
            <sz val="8"/>
            <rFont val="Tahoma"/>
            <family val="0"/>
          </rPr>
          <t xml:space="preserve">
</t>
        </r>
      </text>
    </comment>
    <comment ref="A54" authorId="1">
      <text>
        <r>
          <rPr>
            <b/>
            <sz val="12"/>
            <rFont val="Tahoma"/>
            <family val="2"/>
          </rPr>
          <t xml:space="preserve">DUI and DUAC, $100.00 Pull-Out, Section 56-5-2930 
</t>
        </r>
        <r>
          <rPr>
            <sz val="12"/>
            <rFont val="Tahoma"/>
            <family val="2"/>
          </rPr>
          <t xml:space="preserve"> (F) One hundred dollars of each fine imposed pursuant to this section must be placed by the Comptroller General into a special restricted account to be used by the Department of Public Safety for the Highway Patrol.
  </t>
        </r>
      </text>
    </comment>
    <comment ref="N19" authorId="1">
      <text>
        <r>
          <rPr>
            <b/>
            <sz val="12"/>
            <rFont val="Tahoma"/>
            <family val="2"/>
          </rPr>
          <t xml:space="preserve">Bond estreatments, Section 17-15-260
</t>
        </r>
        <r>
          <rPr>
            <sz val="12"/>
            <rFont val="Tahoma"/>
            <family val="2"/>
          </rPr>
          <t xml:space="preserve">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
</t>
        </r>
      </text>
    </comment>
    <comment ref="O28" authorId="1">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rFont val="Tahoma"/>
            <family val="0"/>
          </rPr>
          <t xml:space="preserve">
</t>
        </r>
      </text>
    </comment>
    <comment ref="A49"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rFont val="Tahoma"/>
            <family val="0"/>
          </rPr>
          <t xml:space="preserve">
</t>
        </r>
      </text>
    </comment>
    <comment ref="A50"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sz val="8"/>
            <rFont val="Tahoma"/>
            <family val="0"/>
          </rPr>
          <t xml:space="preserve">
</t>
        </r>
      </text>
    </comment>
    <comment ref="A51" authorId="1">
      <text>
        <r>
          <rPr>
            <b/>
            <sz val="12"/>
            <rFont val="Tahoma"/>
            <family val="2"/>
          </rPr>
          <t>Game or fish law violations, Sections 50-9-910, 50-5-25, 50-21-160, 50-23-220, and 50-9-920</t>
        </r>
        <r>
          <rPr>
            <sz val="12"/>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X19" authorId="1">
      <text>
        <r>
          <rPr>
            <sz val="12"/>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Z19" authorId="1">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AB19"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N19" authorId="1">
      <text>
        <r>
          <rPr>
            <b/>
            <sz val="12"/>
            <rFont val="Tahoma"/>
            <family val="2"/>
          </rPr>
          <t xml:space="preserve">Seatbelt, County Ordinance Parking Violations, Sections 56-5-6540 
</t>
        </r>
        <r>
          <rPr>
            <sz val="12"/>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rFont val="Tahoma"/>
            <family val="0"/>
          </rPr>
          <t xml:space="preserve">
</t>
        </r>
      </text>
    </comment>
    <comment ref="A48" authorId="1">
      <text>
        <r>
          <rPr>
            <b/>
            <sz val="12"/>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A41" authorId="1">
      <text>
        <r>
          <rPr>
            <b/>
            <u val="single"/>
            <sz val="12"/>
            <color indexed="10"/>
            <rFont val="Tahoma"/>
            <family val="2"/>
          </rPr>
          <t>The 11.16% retained by the county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rFont val="Tahoma"/>
            <family val="0"/>
          </rPr>
          <t xml:space="preserve">
</t>
        </r>
      </text>
    </comment>
    <comment ref="A42" authorId="1">
      <text>
        <r>
          <rPr>
            <sz val="10"/>
            <rFont val="Tahoma"/>
            <family val="2"/>
          </rPr>
          <t xml:space="preserve">The amount collected as assessments must be forwarded each month to the County Treasurer, who shall retain 11.16% of the revenue generated by the assessment for the county, and transmit the remaining </t>
        </r>
        <r>
          <rPr>
            <u val="single"/>
            <sz val="10"/>
            <color indexed="10"/>
            <rFont val="Tahoma"/>
            <family val="2"/>
          </rPr>
          <t>88.84% by the fifteenth of each month to the State Treasurer on</t>
        </r>
        <r>
          <rPr>
            <sz val="10"/>
            <rFont val="Tahoma"/>
            <family val="2"/>
          </rPr>
          <t xml:space="preserve"> forms and in a manner prescribed by him. 
§ 14-1-207. Additional assessment, magistrate's court;  remittance;  disposition;  annual audits.
  (A) Beginning January 1, 1995, and continuously after that date, a person who is convicted of, pleads guilty or nolo contendere to, or forfeits bond for an offense tried in magistrate's court must pay an amount equal to 100 percent of the fine imposed as an assessment.  This assessment must be paid to the magistrate and deposited as required by &gt; Section 22-1-70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12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as follows:
 (1) 35.12 percent for programs established pursuant to Chapter 21 of Title 24 and the Shock Incarceration Program as provided in Article 13, Chapter 13 of Title 24;
 (2) 22.49 percent to the Department of Public Safety program of training in the fields of law enforcement and criminal justice;
 (3) .65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20.42 percent for the State Office of Victim Assistance;
 (5) 8.94 percent to the general fund;
 (6) 11.38 percent to the Office of Indigent Defense for the defense of indigents;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text>
    </comment>
    <comment ref="A47"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b/>
            <sz val="8"/>
            <rFont val="Tahoma"/>
            <family val="0"/>
          </rPr>
          <t xml:space="preserve">
</t>
        </r>
        <r>
          <rPr>
            <sz val="8"/>
            <rFont val="Tahoma"/>
            <family val="0"/>
          </rPr>
          <t xml:space="preserve">
</t>
        </r>
      </text>
    </comment>
    <comment ref="A52"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rFont val="Tahoma"/>
            <family val="2"/>
          </rPr>
          <t xml:space="preserve">
</t>
        </r>
      </text>
    </comment>
    <comment ref="A53"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T19" authorId="1">
      <text>
        <r>
          <rPr>
            <b/>
            <sz val="14"/>
            <color indexed="10"/>
            <rFont val="Tahoma"/>
            <family val="2"/>
          </rPr>
          <t>Civil Penalty with Assessments</t>
        </r>
      </text>
    </comment>
    <comment ref="AH19"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rFont val="Tahoma"/>
            <family val="2"/>
          </rPr>
          <t xml:space="preserve">
DUI assessment, Section 56-5-2995(A)
</t>
        </r>
        <r>
          <rPr>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rFont val="Tahoma"/>
            <family val="2"/>
          </rPr>
          <t xml:space="preserve"> 
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J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C28" authorId="1">
      <text>
        <r>
          <rPr>
            <b/>
            <sz val="12"/>
            <rFont val="Tahoma"/>
            <family val="2"/>
          </rPr>
          <t xml:space="preserve">Payment of the fine and assessment by installments, Section 14-1-209(B)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2"/>
          </rPr>
          <t xml:space="preserve">
</t>
        </r>
      </text>
    </comment>
    <comment ref="V19"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rFont val="Tahoma"/>
            <family val="0"/>
          </rPr>
          <t xml:space="preserve">
</t>
        </r>
      </text>
    </comment>
    <comment ref="AP19"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rFont val="Tahoma"/>
            <family val="0"/>
          </rPr>
          <t xml:space="preserve">
</t>
        </r>
      </text>
    </comment>
    <comment ref="AR19" authorId="1">
      <text>
        <r>
          <rPr>
            <b/>
            <sz val="12"/>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rFont val="Tahoma"/>
            <family val="0"/>
          </rPr>
          <t xml:space="preserve">
</t>
        </r>
      </text>
    </comment>
    <comment ref="AL19" authorId="1">
      <text>
        <r>
          <rPr>
            <b/>
            <sz val="12"/>
            <rFont val="Tahoma"/>
            <family val="2"/>
          </rPr>
          <t xml:space="preserve">DUS, $100.00 Pull-Out, Section 56-1-460 (c)
</t>
        </r>
        <r>
          <rPr>
            <sz val="12"/>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rFont val="Tahoma"/>
            <family val="2"/>
          </rPr>
          <t xml:space="preserve">
Exception, Section 12-37-2740, DUS for Failure to Pay Property Tax
</t>
        </r>
        <r>
          <rPr>
            <sz val="12"/>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0"/>
          </rPr>
          <t xml:space="preserve">
</t>
        </r>
      </text>
    </comment>
    <comment ref="P19" authorId="1">
      <text>
        <r>
          <rPr>
            <b/>
            <sz val="12"/>
            <rFont val="Tahoma"/>
            <family val="2"/>
          </rPr>
          <t xml:space="preserve">Bond estreatments, Section 17-15-260
</t>
        </r>
        <r>
          <rPr>
            <sz val="12"/>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R19" authorId="1">
      <text>
        <r>
          <rPr>
            <b/>
            <sz val="12"/>
            <color indexed="10"/>
            <rFont val="Tahoma"/>
            <family val="2"/>
          </rPr>
          <t>§ 44-1-152.</t>
        </r>
        <r>
          <rPr>
            <b/>
            <sz val="12"/>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T19" authorId="1">
      <text>
        <r>
          <rPr>
            <b/>
            <sz val="12"/>
            <rFont val="Tahoma"/>
            <family val="2"/>
          </rPr>
          <t xml:space="preserve">Game or fish law violations, Sections 50-9-910, 50-5-25, 50-21-160, 50-23-220, and 50-9-920
</t>
        </r>
        <r>
          <rPr>
            <sz val="12"/>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rFont val="Tahoma"/>
            <family val="2"/>
          </rPr>
          <t xml:space="preserve">
</t>
        </r>
      </text>
    </comment>
    <comment ref="A38" authorId="2">
      <text>
        <r>
          <rPr>
            <b/>
            <sz val="11"/>
            <color indexed="10"/>
            <rFont val="Tahoma"/>
            <family val="2"/>
          </rPr>
          <t>13.  Conditional Discharge fee, Section 44-53-450(C)</t>
        </r>
        <r>
          <rPr>
            <b/>
            <sz val="11"/>
            <rFont val="Tahoma"/>
            <family val="2"/>
          </rPr>
          <t xml:space="preserve">
Before a person may be discharged and proceedings dismissed in a Municipal court as a result of the successful completion of a </t>
        </r>
        <r>
          <rPr>
            <b/>
            <sz val="11"/>
            <color indexed="12"/>
            <rFont val="Tahoma"/>
            <family val="2"/>
          </rPr>
          <t>conditional discharge as defined in 44-53-450, the person must pay a fee of one hundred fifty dollars</t>
        </r>
        <r>
          <rPr>
            <b/>
            <sz val="11"/>
            <rFont val="Tahoma"/>
            <family val="2"/>
          </rPr>
          <t>.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H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AJ19"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rFont val="Tahoma"/>
            <family val="2"/>
          </rPr>
          <t xml:space="preserve">
DUI assessment, Section 56-5-2995(A)
</t>
        </r>
        <r>
          <rPr>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rFont val="Tahoma"/>
            <family val="2"/>
          </rPr>
          <t xml:space="preserve"> 
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J36"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rFont val="Tahoma"/>
            <family val="0"/>
          </rPr>
          <t xml:space="preserve">
</t>
        </r>
      </text>
    </comment>
    <comment ref="AX19" authorId="3">
      <text>
        <r>
          <rPr>
            <b/>
            <sz val="12"/>
            <rFont val="Tahoma"/>
            <family val="2"/>
          </rPr>
          <t xml:space="preserve">8.   a. Exception: Criminally Negligent Use of Firearms/Archery Tackle, Section 50-1-85
</t>
        </r>
        <r>
          <rPr>
            <sz val="12"/>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 ref="A55" authorId="3">
      <text>
        <r>
          <rPr>
            <b/>
            <sz val="12"/>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 ref="AZ19" authorId="1">
      <text>
        <r>
          <rPr>
            <b/>
            <sz val="12"/>
            <color indexed="10"/>
            <rFont val="Tahoma"/>
            <family val="2"/>
          </rPr>
          <t>Texting &amp; Driving §56-5-3890</t>
        </r>
        <r>
          <rPr>
            <b/>
            <sz val="12"/>
            <rFont val="Tahoma"/>
            <family val="2"/>
          </rPr>
          <t xml:space="preserve">
Please note during the first 180 days after the law’s effective date, law enforcement officers shall only issue warnings for violations of this section.  After 180 days has passed, a person who is adjudicated to be in violation of the law must be fined not more than $25, no part of which may be suspended.  No court costs, assessments, or surcharges may be assessed against a person who violates a provision of this section.  A person must not be fined more than $50 for any one incident of one or more violations of this law.  A custodial arrest for a violation of §56-5-3890 must not be made.  A violation of §56-5-3890 does not constitute a criminal offense. 
Pursuant to §56-5-3890(E), a law enforcement officer shall not stop a person for a violation of this section except when the officer has probable cause that a violation has occurred based on the officer’s clear and unobstructed view of a person who is using a wireless electronic communication device to compose, send, or read a text-based communication while operating a motor vehicle on the public streets and highways.  The officer shall not seize, search, view, or require the forfeiture of a wireless communication device based on a violation of this section.  Additionally, the officer shall not search or request to search a motor vehicle, driver, or passenger in a motor vehicle solely because of a violation of this section.  
§56-5-3890 preempts local ordinances, regulations, and resolutions adopted by municipalities, counties, or other local government entities regarding people using wireless electronic devices while operating motor vehicles on the public streets and highways. </t>
        </r>
      </text>
    </comment>
  </commentList>
</comments>
</file>

<file path=xl/comments3.xml><?xml version="1.0" encoding="utf-8"?>
<comments xmlns="http://schemas.openxmlformats.org/spreadsheetml/2006/main">
  <authors>
    <author>tleverette</author>
    <author>Leverette</author>
    <author>SCJD</author>
    <author>Leverette, Terry</author>
  </authors>
  <commentList>
    <comment ref="A4" authorId="0">
      <text>
        <r>
          <rPr>
            <b/>
            <sz val="8"/>
            <rFont val="Tahoma"/>
            <family val="0"/>
          </rPr>
          <t>IF BOND ESTREATEMENTS ENTER TOTAL BOND AMOUNT</t>
        </r>
        <r>
          <rPr>
            <sz val="8"/>
            <rFont val="Tahoma"/>
            <family val="0"/>
          </rPr>
          <t xml:space="preserve">
</t>
        </r>
      </text>
    </comment>
    <comment ref="A47" authorId="1">
      <text>
        <r>
          <rPr>
            <b/>
            <sz val="12"/>
            <rFont val="Tahoma"/>
            <family val="2"/>
          </rPr>
          <t>Municipal Judges' criminal fines, penalties, or forfeitures, Section 14-25-85</t>
        </r>
        <r>
          <rPr>
            <sz val="12"/>
            <rFont val="Tahoma"/>
            <family val="2"/>
          </rPr>
          <t xml:space="preserve">
Generally, the revenue generated from criminal fines, penalties, and forfeitures in municipal court is retained by the municipality. However, you may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58-23-590(E); tattooing regulation violations, Section 44-34-100(G); seatbelt, municipal ordinance parking violations, Section 56-5-6540; littering, Section 16-11-700; and cases transferred from general sessions court, Section 22-3-545.
Every criminal fine and penalty collected by the municipal court is to be forthwith turned over by the municipal court clerk to the Municipal Treasurer for which such court is held. It is recommended that copies of the docket be transmitted with the monies to facilitate accounting of deposits with the treasurer.</t>
        </r>
      </text>
    </comment>
    <comment ref="A40" authorId="1">
      <text>
        <r>
          <rPr>
            <b/>
            <sz val="12"/>
            <color indexed="10"/>
            <rFont val="Tahoma"/>
            <family val="2"/>
          </rPr>
          <t>Assessment, Section 14-1-208</t>
        </r>
        <r>
          <rPr>
            <b/>
            <sz val="12"/>
            <rFont val="Tahoma"/>
            <family val="2"/>
          </rPr>
          <t xml:space="preserve">
Section 47.11 of the Temporary Provisions of the General Appropriations Act, which suspends Section 14-1-208 for the fiscal year 2008 - 2009, requires any person who is</t>
        </r>
        <r>
          <rPr>
            <b/>
            <sz val="12"/>
            <color indexed="17"/>
            <rFont val="Tahoma"/>
            <family val="2"/>
          </rPr>
          <t xml:space="preserve"> convicted of, pleading guilty or nolo contendere to, or forfeiting bond for an offense tried in municipal court to pay an assessment in an amount equal to 107.5% of the fine actually imposed.</t>
        </r>
        <r>
          <rPr>
            <b/>
            <sz val="12"/>
            <rFont val="Tahoma"/>
            <family val="2"/>
          </rPr>
          <t xml:space="preserve"> If a portion of the fine is suspended, the assessment is calculated on the amount of the fine that is not suspended.  This assessment also applies to municipal ordinances.  
 The assessment cannot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t>
        </r>
      </text>
    </comment>
    <comment ref="A41" authorId="1">
      <text>
        <r>
          <rPr>
            <b/>
            <u val="single"/>
            <sz val="12"/>
            <color indexed="10"/>
            <rFont val="Tahoma"/>
            <family val="2"/>
          </rPr>
          <t>The 11.16% retained by the municipality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Municipal Treasurer which are not used for victim services at the end of the fiscal year must be carried forward to the next year and used exclusively for services for victims of crimes. All unused funds must be separately identified in the municipality's adopted budget as funds unused and carried forward from previous years.</t>
        </r>
        <r>
          <rPr>
            <sz val="8"/>
            <rFont val="Tahoma"/>
            <family val="0"/>
          </rPr>
          <t xml:space="preserve">
</t>
        </r>
      </text>
    </comment>
    <comment ref="A42" authorId="1">
      <text>
        <r>
          <rPr>
            <sz val="9"/>
            <rFont val="Tahoma"/>
            <family val="2"/>
          </rPr>
          <t xml:space="preserve">The amount collected as assessments must be forwarded each month to the Municipal Treasurer, who shall retain 11.16% of the revenue generated by the assessment for the municipality and </t>
        </r>
        <r>
          <rPr>
            <b/>
            <u val="single"/>
            <sz val="9"/>
            <color indexed="10"/>
            <rFont val="Tahoma"/>
            <family val="2"/>
          </rPr>
          <t xml:space="preserve">transmit the remaining 88.84% by the fifteenth of each month to the State Treasurer </t>
        </r>
        <r>
          <rPr>
            <sz val="9"/>
            <rFont val="Tahoma"/>
            <family val="2"/>
          </rPr>
          <t>on forms and in a manner prescribed by him.
§ 14-1-208. Additional assessment, municipal court;  remittance;  disposition;  annual audits.
  (A) Beginning October 1, 2000, and continuously after that date, a person who is convicted of, or pleads guilty or nolo contendere to, or forfeits bond for an offense tried in municipal court must pay an amount equal to 100 percent of the fine imposed as an assessment.  This assessment must be paid to the municipal clerk of court and deposited with the city treasurer for remittance to the State Treasurer.  The assessment is based upon that portion of the fine that is not suspended, and assessments must not be waived, reduced, or suspended.
 (B) The city treasurer must remit 12 percent of the revenue generated by the assessment imposed in subsection (A) to the municipality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15.24 percent for programs established pursuant to Chapter 21 of Title 24 and the Shock Incarceration Program as provided in Article 13, Chapter 13 of Title 24;
 (2) 15.07 percent to the Department of Public Safety program of training in the fields of law enforcement and criminal justice;
 (3) .39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11.26 percent for the State Office of Victim Assistance;
 (5) 4.11 percent to the general fund;
 (6) 11.46 percent to the Office of Indigent Defense for the defense of indigents;
 (7) .97 percent to the Department of Mental Health to be used exclusively for the treatment and rehabilitation of drug addicts within the department's addiction center facilities;
 (8) .59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one hundred thousand dollars for a particular case in direct support of operating the court of general sessions and for prosecution-related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
 (9) 11.36 percent for the programs established pursuant to &gt; Section 56-5-2953(E);
 (10) 14.77 percent to the Governor's Task Force on Litter and in the expenditure of these funds, the provisions of Chapter 35 of Title 11 do not apply;
 (11) 14.77 percent to the Department of Juvenile Justice.  The Department of Juvenile Justice must apply the funds generated by this item to offset the nonstate share of allowable costs of operating juvenile detention centers so that per diem costs charged to local governments utilizing the juvenile detention centers do not exceed twenty-five dollars a day.  Notwithstanding this provision of law, the director of the department may waive, reduce, defer, or reimburse the charges paid by local governments for juvenile detention placements.  The department may apply the remainder of the funds generated by this item, if any, to operational or capital expenses associated with regional evaluation centers.</t>
        </r>
        <r>
          <rPr>
            <sz val="8"/>
            <rFont val="Tahoma"/>
            <family val="0"/>
          </rPr>
          <t xml:space="preserve">
</t>
        </r>
      </text>
    </comment>
    <comment ref="A29" authorId="1">
      <text>
        <r>
          <rPr>
            <b/>
            <sz val="12"/>
            <color indexed="10"/>
            <rFont val="Tahoma"/>
            <family val="2"/>
          </rPr>
          <t xml:space="preserve">  4.  Surcharge on all convictions, Section 14-1-211
</t>
        </r>
        <r>
          <rPr>
            <b/>
            <sz val="12"/>
            <rFont val="Tahoma"/>
            <family val="2"/>
          </rPr>
          <t xml:space="preserve">In addition to all other assessments and surcharges, </t>
        </r>
        <r>
          <rPr>
            <b/>
            <sz val="12"/>
            <color indexed="17"/>
            <rFont val="Tahoma"/>
            <family val="2"/>
          </rPr>
          <t xml:space="preserve">a twenty-five dollar surcharge is imposed on all convictions obtained in municipal court, including municipal ordinances. </t>
        </r>
        <r>
          <rPr>
            <b/>
            <sz val="12"/>
            <rFont val="Tahoma"/>
            <family val="2"/>
          </rPr>
          <t xml:space="preserve">The surcharge </t>
        </r>
        <r>
          <rPr>
            <b/>
            <sz val="12"/>
            <color indexed="12"/>
            <rFont val="Tahoma"/>
            <family val="2"/>
          </rPr>
          <t>must not</t>
        </r>
        <r>
          <rPr>
            <b/>
            <sz val="12"/>
            <rFont val="Tahoma"/>
            <family val="2"/>
          </rPr>
          <t xml:space="preserve"> be imposed on convictions for misdemeanor traffic offenses. However, the surcharge applies to all violations of Section 56-5-2930, driving under the influence of liquor, drugs, or like substances, and Section 56-5-2933, DUAC. No portion of the surcharge may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t>
        </r>
        <r>
          <rPr>
            <b/>
            <sz val="12"/>
            <color indexed="10"/>
            <rFont val="Tahoma"/>
            <family val="2"/>
          </rPr>
          <t xml:space="preserve">
</t>
        </r>
      </text>
    </comment>
    <comment ref="A30" authorId="1">
      <text>
        <r>
          <rPr>
            <b/>
            <sz val="12"/>
            <color indexed="10"/>
            <rFont val="Tahoma"/>
            <family val="2"/>
          </rPr>
          <t>Surcharge on all convictions, Law Enforcement Funding, Section 14-1-212</t>
        </r>
        <r>
          <rPr>
            <b/>
            <sz val="12"/>
            <rFont val="Tahoma"/>
            <family val="2"/>
          </rPr>
          <t xml:space="preserve">
In addition to all other assessments and surcharges, </t>
        </r>
        <r>
          <rPr>
            <b/>
            <sz val="12"/>
            <color indexed="39"/>
            <rFont val="Tahoma"/>
            <family val="2"/>
          </rPr>
          <t>a twenty-five dollar surcharge is levied on all fines, forfeitures, escheatments, or other monetary penalties imposed in municipal court for misdemeanor traffic offenses or non-traffic (criminal) convictions,</t>
        </r>
        <r>
          <rPr>
            <b/>
            <sz val="12"/>
            <rFont val="Tahoma"/>
            <family val="2"/>
          </rPr>
          <t xml:space="preserve"> </t>
        </r>
        <r>
          <rPr>
            <b/>
            <u val="single"/>
            <sz val="12"/>
            <color indexed="17"/>
            <rFont val="Tahoma"/>
            <family val="2"/>
          </rPr>
          <t>including municipal ordinances.</t>
        </r>
        <r>
          <rPr>
            <b/>
            <sz val="12"/>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Municipal Treasurer and then forwarded to the State Treasurer.  
</t>
        </r>
        <r>
          <rPr>
            <sz val="8"/>
            <rFont val="Tahoma"/>
            <family val="0"/>
          </rPr>
          <t xml:space="preserve">
</t>
        </r>
      </text>
    </comment>
    <comment ref="A35" authorId="1">
      <text>
        <r>
          <rPr>
            <b/>
            <sz val="12"/>
            <color indexed="10"/>
            <rFont val="Tahoma"/>
            <family val="2"/>
          </rPr>
          <t xml:space="preserve">5. § 14-1-240 Surcharge on all convictions, Criminal Justice Academy Funding
</t>
        </r>
        <r>
          <rPr>
            <sz val="12"/>
            <rFont val="Tahoma"/>
            <family val="2"/>
          </rPr>
          <t xml:space="preserve">
"Section 14-1-240.    (A)    In addition to all other assessments and surcharges required to be imposed by law, a five dollar surcharge to fund training at the South Carolina Criminal Justice Academy is also levied on all fines, forfeitures, escheatments, or other monetary penalties imposed in the general sessions court or in magistrates or municipal court for misdemeanor traffic offenses or for nontraffic violations. No portion of this surcharge may be waived, reduced, or suspended. The additional surcharge imposed by this section does not apply to parking citations. 
(B)    The revenue collected pursuant to subsection (A) must be collected by the jurisdiction which heard or processed the case and transmitted pursuant to the guidelines in Section 14-1-220. The funds should be clearly designated as Criminal Justice Academy Surcharge Collections when transmitted to the municipal and county treasurer and then to the State Treasurer. The State Treasurer shall transfer the revenue quarterly to the South Carolina Criminal Justice Academy. 
(C)    The State Treasurer may request the State Auditor to examine the financial records of any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 
Time effective 
SECTION    2.    This act takes effect upon approval by the Governor and terminates on June 30, 2016. All funds collected by the date of termination shall be forwarded to the State Treasurer and then to the South Carolina Criminal Justice Academy. 
Ratified the 5th day of June, 2014.</t>
        </r>
      </text>
    </comment>
    <comment ref="A31" authorId="1">
      <text>
        <r>
          <rPr>
            <b/>
            <sz val="12"/>
            <color indexed="10"/>
            <rFont val="Tahoma"/>
            <family val="2"/>
          </rPr>
          <t xml:space="preserve">Surcharge on convictions of Sections 56-5-2930 </t>
        </r>
        <r>
          <rPr>
            <b/>
            <sz val="12"/>
            <color indexed="12"/>
            <rFont val="Tahoma"/>
            <family val="2"/>
          </rPr>
          <t>(DUI)</t>
        </r>
        <r>
          <rPr>
            <b/>
            <sz val="12"/>
            <color indexed="10"/>
            <rFont val="Tahoma"/>
            <family val="2"/>
          </rPr>
          <t xml:space="preserve"> and 56-5-2933 </t>
        </r>
        <r>
          <rPr>
            <b/>
            <sz val="12"/>
            <color indexed="12"/>
            <rFont val="Tahoma"/>
            <family val="2"/>
          </rPr>
          <t>(DUAC)</t>
        </r>
        <r>
          <rPr>
            <b/>
            <sz val="12"/>
            <color indexed="10"/>
            <rFont val="Tahoma"/>
            <family val="2"/>
          </rPr>
          <t>, Section 14-1-211(A)(2)</t>
        </r>
        <r>
          <rPr>
            <b/>
            <sz val="12"/>
            <rFont val="Tahoma"/>
            <family val="2"/>
          </rPr>
          <t xml:space="preserve">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t>
        </r>
        <r>
          <rPr>
            <sz val="8"/>
            <rFont val="Tahoma"/>
            <family val="0"/>
          </rPr>
          <t xml:space="preserve">
</t>
        </r>
      </text>
    </comment>
    <comment ref="A33" authorId="1">
      <text>
        <r>
          <rPr>
            <b/>
            <sz val="12"/>
            <color indexed="10"/>
            <rFont val="Tahoma"/>
            <family val="2"/>
          </rPr>
          <t xml:space="preserve">Drug Court Surcharge, Section § 14-1-213 </t>
        </r>
        <r>
          <rPr>
            <b/>
            <sz val="12"/>
            <rFont val="Tahoma"/>
            <family val="2"/>
          </rPr>
          <t xml:space="preserve">
</t>
        </r>
        <r>
          <rPr>
            <sz val="12"/>
            <rFont val="Tahoma"/>
            <family val="2"/>
          </rPr>
          <t xml:space="preserve">
 (A) In addition to all other assessments and surcharges required to be imposed by law, a one hundred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(B) The revenue collected pursuant to subsection (A) must be retained by the jurisdiction that heard or processed the case and paid to the State Treasurer within thirty days of receipt.  The State Treasurer shall transmit these funds to the Prosecution Coordination Commission which shall then apportion these funds among the sixteen judicial circuits on a per capita basis equal to the population in that circuit compared to the population of the State as a whole based on the most recent official United States census.  The funds must be used for drug treatment court programs only.
 (C) It is the intent of the General Assembly that the amounts generated by this section are in addition to any amounts presently being provided for drug treatment court programs and may not be used to supplant funding already allocated for these services.
 (D) The State Treasurer may request the State Auditor to examine the financial records of a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  </t>
        </r>
        <r>
          <rPr>
            <sz val="12"/>
            <color indexed="10"/>
            <rFont val="Tahoma"/>
            <family val="2"/>
          </rPr>
          <t>(If Offense was comitted on or after June 2,2010)</t>
        </r>
        <r>
          <rPr>
            <sz val="12"/>
            <rFont val="Tahoma"/>
            <family val="2"/>
          </rPr>
          <t xml:space="preserve">  </t>
        </r>
        <r>
          <rPr>
            <sz val="8"/>
            <rFont val="Tahoma"/>
            <family val="2"/>
          </rPr>
          <t xml:space="preserve">
</t>
        </r>
      </text>
    </comment>
    <comment ref="A34" authorId="1">
      <text>
        <r>
          <rPr>
            <b/>
            <sz val="12"/>
            <color indexed="10"/>
            <rFont val="Tahoma"/>
            <family val="2"/>
          </rPr>
          <t>Boating Under the Influence Breath Test Fee, Section 50-21-114</t>
        </r>
        <r>
          <rPr>
            <b/>
            <sz val="12"/>
            <rFont val="Tahoma"/>
            <family val="2"/>
          </rPr>
          <t xml:space="preserve">
</t>
        </r>
        <r>
          <rPr>
            <sz val="12"/>
            <rFont val="Tahoma"/>
            <family val="2"/>
          </rPr>
          <t xml:space="preserve">
Pursuant to Section 50-21-114, any individual convicted of, pleading guilty or nolo contendere to, or forfeiting bond for violating Section 50-21-112 (BUI) or 50-21-113 (BUI Per Se), </t>
        </r>
        <r>
          <rPr>
            <sz val="12"/>
            <color indexed="12"/>
            <rFont val="Tahoma"/>
            <family val="2"/>
          </rPr>
          <t>and who was administered a breathalyzer examination at the time of arrest, must be assessed an additional fee of $50.00</t>
        </r>
        <r>
          <rPr>
            <sz val="12"/>
            <rFont val="Tahoma"/>
            <family val="2"/>
          </rPr>
          <t xml:space="preserve">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A36" authorId="1">
      <text>
        <r>
          <rPr>
            <b/>
            <sz val="12"/>
            <color indexed="10"/>
            <rFont val="Tahoma"/>
            <family val="2"/>
          </rPr>
          <t xml:space="preserve">DUI, DUAC Breath Test Fee, Section 56-5-2950(E)    </t>
        </r>
        <r>
          <rPr>
            <b/>
            <sz val="12"/>
            <rFont val="Tahoma"/>
            <family val="2"/>
          </rPr>
          <t xml:space="preserve">  
</t>
        </r>
        <r>
          <rPr>
            <sz val="12"/>
            <rFont val="Tahoma"/>
            <family val="2"/>
          </rPr>
          <t xml:space="preserve">
</t>
        </r>
        <r>
          <rPr>
            <b/>
            <sz val="12"/>
            <rFont val="Tahoma"/>
            <family val="2"/>
          </rPr>
          <t>Section 56-5-2950(E) requires that any</t>
        </r>
        <r>
          <rPr>
            <b/>
            <sz val="12"/>
            <color indexed="12"/>
            <rFont val="Tahoma"/>
            <family val="2"/>
          </rPr>
          <t xml:space="preserve"> individual convicted of, pleading guilty or nolo contendere to, or forfeiting bond for violating Section 56-5-2930 (DUI) or 56-5-2933 (DUAC)</t>
        </r>
        <r>
          <rPr>
            <b/>
            <sz val="12"/>
            <rFont val="Tahoma"/>
            <family val="2"/>
          </rPr>
          <t xml:space="preserve">,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sz val="12"/>
            <rFont val="Tahoma"/>
            <family val="2"/>
          </rPr>
          <t xml:space="preserve">       </t>
        </r>
        <r>
          <rPr>
            <sz val="8"/>
            <rFont val="Tahoma"/>
            <family val="2"/>
          </rPr>
          <t xml:space="preserve">                                                             
</t>
        </r>
      </text>
    </comment>
    <comment ref="A37" authorId="1">
      <text>
        <r>
          <rPr>
            <b/>
            <sz val="12"/>
            <rFont val="Tahoma"/>
            <family val="2"/>
          </rPr>
          <t xml:space="preserve">Administrative court costs in fraudulent check cases, Sections 34-11- 70(b) and (c), and 34-11-90(c) and (d)
</t>
        </r>
        <r>
          <rPr>
            <sz val="12"/>
            <rFont val="Tahoma"/>
            <family val="2"/>
          </rPr>
          <t xml:space="preserve">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 </t>
        </r>
        <r>
          <rPr>
            <b/>
            <sz val="8"/>
            <rFont val="Tahoma"/>
            <family val="0"/>
          </rPr>
          <t xml:space="preserve">
</t>
        </r>
        <r>
          <rPr>
            <sz val="8"/>
            <rFont val="Tahoma"/>
            <family val="0"/>
          </rPr>
          <t xml:space="preserve">
</t>
        </r>
      </text>
    </comment>
    <comment ref="A28" authorId="1">
      <text>
        <r>
          <rPr>
            <b/>
            <sz val="12"/>
            <rFont val="Tahoma"/>
            <family val="2"/>
          </rPr>
          <t xml:space="preserve">Payment of the fine and assessment by installments, Section 14-1-209(c)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municipality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City Treasurer. To compensate for this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5" authorId="1">
      <text>
        <r>
          <rPr>
            <b/>
            <sz val="12"/>
            <rFont val="Tahoma"/>
            <family val="2"/>
          </rPr>
          <t xml:space="preserve">DUI and DUAC, $100.00 Pull-Out, Section 56-5-2930 
</t>
        </r>
        <r>
          <rPr>
            <sz val="12"/>
            <rFont val="Tahoma"/>
            <family val="2"/>
          </rPr>
          <t xml:space="preserve">
 (F) One hundred dollars of each fine imposed pursuant to this section must be placed by the Comptroller General into a special restricted account to be used by the Department of Public Safety for the Highway Patrol.</t>
        </r>
        <r>
          <rPr>
            <b/>
            <sz val="12"/>
            <rFont val="Tahoma"/>
            <family val="2"/>
          </rPr>
          <t xml:space="preserve">
Exception, Section 12-37-2740, DUS for Failure to Pay Property Tax
</t>
        </r>
        <r>
          <rPr>
            <sz val="12"/>
            <rFont val="Tahoma"/>
            <family val="2"/>
          </rPr>
          <t xml:space="preserve">
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2"/>
          </rPr>
          <t xml:space="preserve">
</t>
        </r>
      </text>
    </comment>
    <comment ref="N19" authorId="1">
      <text>
        <r>
          <rPr>
            <b/>
            <sz val="12"/>
            <rFont val="Tahoma"/>
            <family val="2"/>
          </rPr>
          <t>Bond estreatments, Section 17-15-260</t>
        </r>
        <r>
          <rPr>
            <sz val="12"/>
            <rFont val="Tahoma"/>
            <family val="2"/>
          </rPr>
          <t xml:space="preserve">
If a case was originated by a municipality and the bond is estreated, Section 17-15-260 provides that the funds are divided as follows: 25% to the state general fund, 25% to the solicitor's office, 25% to the county general fund, and 25% to the municipality. The funds should be turned over to the Municipal Treasurer on a monthly basis and the state and county's share should be transmitted to the State Treasurer and County Treasurer.</t>
        </r>
      </text>
    </comment>
    <comment ref="O26" authorId="1">
      <text>
        <r>
          <rPr>
            <b/>
            <sz val="12"/>
            <rFont val="Tahoma"/>
            <family val="2"/>
          </rPr>
          <t xml:space="preserve">Payment of estreatment in installments, Section 38-53-70
</t>
        </r>
        <r>
          <rPr>
            <sz val="12"/>
            <rFont val="Tahoma"/>
            <family val="2"/>
          </rPr>
          <t xml:space="preserve">
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VI.B.2. above.
</t>
        </r>
      </text>
    </comment>
    <comment ref="A50"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
</t>
        </r>
      </text>
    </comment>
    <comment ref="A51"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r>
          <rPr>
            <sz val="8"/>
            <rFont val="Tahoma"/>
            <family val="0"/>
          </rPr>
          <t xml:space="preserve">
</t>
        </r>
      </text>
    </comment>
    <comment ref="T19" authorId="1">
      <text>
        <r>
          <rPr>
            <b/>
            <sz val="12"/>
            <rFont val="Tahoma"/>
            <family val="2"/>
          </rPr>
          <t xml:space="preserve">Game or fish law violations, Sections 50-9-910, 50-5-25, 50-21-160, 50-23-220, and 50-9-920
</t>
        </r>
        <r>
          <rPr>
            <sz val="12"/>
            <rFont val="Tahoma"/>
            <family val="2"/>
          </rPr>
          <t xml:space="preserve">
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V19"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Z19"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
</t>
        </r>
      </text>
    </comment>
    <comment ref="AB19"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Municipal Treasurer so that the proper amount of fines can be transmitted to the Public Service Commission, Comptroller, Post Office Drawer 11649, Columbia, South Carolina 29211. The assessment discussed in VI.A.3., VI.A.4., VI.A.5., and VI.A.6. above should be collected on these violations.</t>
        </r>
        <r>
          <rPr>
            <sz val="8"/>
            <rFont val="Tahoma"/>
            <family val="0"/>
          </rPr>
          <t xml:space="preserve">
</t>
        </r>
      </text>
    </comment>
    <comment ref="A49" authorId="1">
      <text>
        <r>
          <rPr>
            <b/>
            <sz val="12"/>
            <rFont val="Tahoma"/>
            <family val="2"/>
          </rPr>
          <t xml:space="preserve">Bond estreatments, Section 17-15-260
</t>
        </r>
        <r>
          <rPr>
            <sz val="12"/>
            <rFont val="Tahoma"/>
            <family val="2"/>
          </rPr>
          <t xml:space="preserve">
If a case was originated by a municipality and the bond is estreated, Section 17-15-260 provides that the funds are divided as follows: 25% to the state general fund, </t>
        </r>
        <r>
          <rPr>
            <sz val="12"/>
            <color indexed="10"/>
            <rFont val="Tahoma"/>
            <family val="2"/>
          </rPr>
          <t>25% to the solicitor's office,</t>
        </r>
        <r>
          <rPr>
            <sz val="12"/>
            <rFont val="Tahoma"/>
            <family val="2"/>
          </rPr>
          <t xml:space="preserve"> 25% to the county general fund, and 25% to the municipality. The funds should be turned over to the Municipal Treasurer on a monthly basis and the state and county's share should be transmitted to the State Treasurer and County Treasurer.
</t>
        </r>
      </text>
    </comment>
    <comment ref="A53" authorId="1">
      <text>
        <r>
          <rPr>
            <b/>
            <sz val="12"/>
            <rFont val="Tahoma"/>
            <family val="2"/>
          </rPr>
          <t xml:space="preserve">Axle weight and gross weight violations, Section 56-5-4160
</t>
        </r>
        <r>
          <rPr>
            <sz val="12"/>
            <rFont val="Tahoma"/>
            <family val="2"/>
          </rPr>
          <t>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t>
        </r>
        <r>
          <rPr>
            <sz val="8"/>
            <rFont val="Tahoma"/>
            <family val="0"/>
          </rPr>
          <t xml:space="preserve">
</t>
        </r>
      </text>
    </comment>
    <comment ref="A54" authorId="1">
      <text>
        <r>
          <rPr>
            <b/>
            <sz val="12"/>
            <rFont val="Tahoma"/>
            <family val="2"/>
          </rPr>
          <t xml:space="preserve">Carriers of household goods and hazardous waste for disposal, Section 58-23-590(E)
</t>
        </r>
        <r>
          <rPr>
            <sz val="12"/>
            <rFont val="Tahoma"/>
            <family val="2"/>
          </rPr>
          <t xml:space="preserve">Section 58-23-590(E) requires that 75% of each fine generated from a violation of Section 58-23-40 be deposited with the Office of Compliance with the Office of Regulatory Staff. </t>
        </r>
        <r>
          <rPr>
            <u val="single"/>
            <sz val="12"/>
            <color indexed="10"/>
            <rFont val="Tahoma"/>
            <family val="2"/>
          </rPr>
          <t xml:space="preserve">The county retains the remaining 25% </t>
        </r>
        <r>
          <rPr>
            <sz val="12"/>
            <rFont val="Tahoma"/>
            <family val="2"/>
          </rPr>
          <t xml:space="preserve">of the fine. These funds should be clearly noted on your report to the Municipal Treasurer so that the proper amount of fines can be transmitted to the Public Service Commission, Comptroller, Post Office Drawer 11649, Columbia, South Carolina 29211. The assessment discussed in VI.A.3., VI.A.4., VI.A.5., and VI.A.6. above should be collected on these violations.
</t>
        </r>
      </text>
    </comment>
    <comment ref="A32" authorId="1">
      <text>
        <r>
          <rPr>
            <b/>
            <sz val="12"/>
            <color indexed="10"/>
            <rFont val="Tahoma"/>
            <family val="2"/>
          </rPr>
          <t>DUI assessment, Section 56-5-2995(A)</t>
        </r>
        <r>
          <rPr>
            <b/>
            <sz val="12"/>
            <rFont val="Tahoma"/>
            <family val="2"/>
          </rPr>
          <t xml:space="preserve">
</t>
        </r>
        <r>
          <rPr>
            <sz val="12"/>
            <rFont val="Tahoma"/>
            <family val="2"/>
          </rPr>
          <t xml:space="preserve">In addition to the assessments and surcharges discussed in VI.A.3., VI.A.4., VI.A.5., VI.A.6., and VI.A.7. above, a </t>
        </r>
        <r>
          <rPr>
            <sz val="12"/>
            <color indexed="12"/>
            <rFont val="Tahoma"/>
            <family val="2"/>
          </rPr>
          <t>twelve dollar assessment</t>
        </r>
        <r>
          <rPr>
            <sz val="12"/>
            <rFont val="Tahoma"/>
            <family val="2"/>
          </rPr>
          <t xml:space="preserve"> must be imposed for all convictions of Section 56-5-2930, DUI, and Section 56-5-2933, DUAC, obtained in municipal court. These funds should be clearly designated and transferred to your City Treasurer for remittance to the State Treasurer for disbursal pursuant to Section 14-1-201.</t>
        </r>
      </text>
    </comment>
    <comment ref="A52" authorId="1">
      <text>
        <r>
          <rPr>
            <b/>
            <sz val="12"/>
            <rFont val="Tahoma"/>
            <family val="2"/>
          </rPr>
          <t xml:space="preserve">Game or fish law violations, Sections 50-9-910, 50-5-25, 50-21-160, 50-23-220, and 50-9-920
</t>
        </r>
        <r>
          <rPr>
            <sz val="12"/>
            <rFont val="Tahoma"/>
            <family val="2"/>
          </rPr>
          <t>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
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25% of those fines must be forwarded to the County Treasurer in which the fine is levied, and placed in the County General Fund.  
Section 50-23-220 requires that all revenues received and collected pursuant to Chapter 23 of Title 50 (Titling of Watercraft and Outboard Motors) shall be forwarded to the Municipal Treasurer on a monthly basis, who shall forward these funds to the State Treasurer to be placed in a special fund for the Wildlife Department to be used for expenses in administering the provisions of Chapter 23.  As information, the only penalty provision in that Chapter is Section 50-23-280.  
Section 50-9-920 requires that revenue from fines and forfeitures for violations of “other sections” of this Title and for “all other offenses investigated or prosecuted by the Department” must be deposited with the State Treasury to the credit of the Game Protection Fund.  The phrase “other sections” has been interpreted to include violations of Chapters 18, 19, and 25 of Title 50, since none of the Sections described above affect these Chapters.  The phrase “all other offenses investigated or prosecuted by the Department” has been interpreted to include the list of offenses found in Section 50-3-410, as well as any other non-Title 50 offenses investigated or prosecuted by the Department.  These funds should be forwarded to your Municipal Treasurer monthly, who shall then forward them to the State Treasurer.  
All game or fish law violations are subject to the assessments set forth in VI.A.3., VI.A.4, VI.A.5., and VI.A.6. above.  The Department of Natural Resources monitors the disposition of all wildlife cases. Should a game or fish law violation be disposed of in your court, you may expect to receive an invoice similar to the one marked "Attachment G".</t>
        </r>
        <r>
          <rPr>
            <b/>
            <sz val="8"/>
            <rFont val="Tahoma"/>
            <family val="0"/>
          </rPr>
          <t xml:space="preserve">
</t>
        </r>
        <r>
          <rPr>
            <sz val="8"/>
            <rFont val="Tahoma"/>
            <family val="0"/>
          </rPr>
          <t xml:space="preserve">
</t>
        </r>
      </text>
    </comment>
    <comment ref="A48" authorId="1">
      <text>
        <r>
          <rPr>
            <b/>
            <sz val="12"/>
            <rFont val="Tahoma"/>
            <family val="2"/>
          </rPr>
          <t xml:space="preserve">Bond estreatments, Section 17-15-260
If a case was originated by a municipality and the bond is estreated, Section 17-15-260 provides that the funds are divided as follows: 25% to the state general fund, 25% to the solicitor's office, 25% </t>
        </r>
        <r>
          <rPr>
            <b/>
            <sz val="12"/>
            <color indexed="10"/>
            <rFont val="Tahoma"/>
            <family val="2"/>
          </rPr>
          <t>to the county general fund, and 25%</t>
        </r>
        <r>
          <rPr>
            <b/>
            <sz val="12"/>
            <rFont val="Tahoma"/>
            <family val="2"/>
          </rPr>
          <t xml:space="preserve"> to the municipality. The funds should be turned over to the Municipal Treasurer on a monthly basis and the state and co</t>
        </r>
      </text>
    </comment>
    <comment ref="AN19" authorId="1">
      <text>
        <r>
          <rPr>
            <b/>
            <sz val="12"/>
            <rFont val="Tahoma"/>
            <family val="2"/>
          </rPr>
          <t xml:space="preserve">Seatbelt, Municipal Ordinance Parking Violations, Section 56-5-6540 
</t>
        </r>
        <r>
          <rPr>
            <sz val="12"/>
            <rFont val="Tahoma"/>
            <family val="2"/>
          </rPr>
          <t xml:space="preserve">
Pursuant to Section 56-5-6540, no assessments or surcharges shall be added to mandatory seatbelt law violations.  Therefore, the assessments discussed in VI.A.3., VI.A.4., VI.A.5., and VI.A.6. above should not be collected on seatbelt or child restraint violations.  The offense requires a $25 fine for each violation, which should be forwarded to your municipal treasurer. Also, no assessments or surcharges should be added to municipal ordinances relating to any parking violations.</t>
        </r>
        <r>
          <rPr>
            <sz val="8"/>
            <rFont val="Tahoma"/>
            <family val="2"/>
          </rPr>
          <t xml:space="preserve">
</t>
        </r>
      </text>
    </comment>
    <comment ref="X19" authorId="1">
      <text>
        <r>
          <rPr>
            <sz val="12"/>
            <rFont val="Tahoma"/>
            <family val="2"/>
          </rPr>
          <t xml:space="preserve">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t>
        </r>
        <r>
          <rPr>
            <b/>
            <sz val="12"/>
            <color indexed="10"/>
            <rFont val="Tahoma"/>
            <family val="2"/>
          </rPr>
          <t xml:space="preserve">25% of those fines must be forwarded to the County Treasurer in which the fine is levied, and placed in the County General Fund. </t>
        </r>
        <r>
          <rPr>
            <sz val="12"/>
            <rFont val="Tahoma"/>
            <family val="2"/>
          </rPr>
          <t xml:space="preserve"> </t>
        </r>
        <r>
          <rPr>
            <sz val="8"/>
            <rFont val="Tahoma"/>
            <family val="2"/>
          </rPr>
          <t xml:space="preserve">
</t>
        </r>
      </text>
    </comment>
    <comment ref="AH19"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t>
        </r>
        <r>
          <rPr>
            <b/>
            <sz val="12"/>
            <rFont val="Tahoma"/>
            <family val="2"/>
          </rPr>
          <t>DUI assessment, Section 56-5-2995(A)</t>
        </r>
        <r>
          <rPr>
            <sz val="12"/>
            <rFont val="Tahoma"/>
            <family val="2"/>
          </rPr>
          <t xml:space="preserve">
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
</t>
        </r>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text>
    </comment>
    <comment ref="J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rFont val="Tahoma"/>
            <family val="2"/>
          </rPr>
          <t xml:space="preserve"> </t>
        </r>
        <r>
          <rPr>
            <b/>
            <sz val="8"/>
            <rFont val="Tahoma"/>
            <family val="0"/>
          </rPr>
          <t xml:space="preserve"> </t>
        </r>
        <r>
          <rPr>
            <sz val="8"/>
            <rFont val="Tahoma"/>
            <family val="0"/>
          </rPr>
          <t xml:space="preserve">
</t>
        </r>
      </text>
    </comment>
    <comment ref="AP19"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t>
        </r>
        <r>
          <rPr>
            <sz val="8"/>
            <rFont val="Tahoma"/>
            <family val="2"/>
          </rPr>
          <t xml:space="preserve">
</t>
        </r>
      </text>
    </comment>
    <comment ref="AR19" authorId="1">
      <text>
        <r>
          <rPr>
            <b/>
            <sz val="14"/>
            <rFont val="Tahoma"/>
            <family val="2"/>
          </rPr>
          <t xml:space="preserve">11- 70(b) and (c), and 34-11-90(c) and (d)
</t>
        </r>
        <r>
          <rPr>
            <sz val="14"/>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t>
        </r>
        <r>
          <rPr>
            <sz val="8"/>
            <rFont val="Tahoma"/>
            <family val="0"/>
          </rPr>
          <t xml:space="preserve">
</t>
        </r>
      </text>
    </comment>
    <comment ref="C28" authorId="1">
      <text>
        <r>
          <rPr>
            <b/>
            <sz val="12"/>
            <rFont val="Tahoma"/>
            <family val="2"/>
          </rPr>
          <t xml:space="preserve">Payment of the fine and assessment by installments, Section 14-1-209(c)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municipality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City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municipal court must collect an additional 3% of the installment payment as a collection cost charge. The collection cost is transmitted to the Municipal Treasurer for deposit to the municipal general fund.</t>
        </r>
        <r>
          <rPr>
            <b/>
            <sz val="12"/>
            <rFont val="Tahoma"/>
            <family val="2"/>
          </rPr>
          <t xml:space="preserve">
</t>
        </r>
        <r>
          <rPr>
            <sz val="8"/>
            <rFont val="Tahoma"/>
            <family val="0"/>
          </rPr>
          <t xml:space="preserve">
</t>
        </r>
      </text>
    </comment>
    <comment ref="AL19" authorId="1">
      <text>
        <r>
          <rPr>
            <b/>
            <sz val="16"/>
            <rFont val="Tahoma"/>
            <family val="2"/>
          </rPr>
          <t xml:space="preserve">DUS, $100.00 Pull-Out, Section 56-1-460 (c)
</t>
        </r>
        <r>
          <rPr>
            <sz val="16"/>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6"/>
            <rFont val="Tahoma"/>
            <family val="2"/>
          </rPr>
          <t xml:space="preserve"> 
</t>
        </r>
        <r>
          <rPr>
            <b/>
            <sz val="16"/>
            <color indexed="10"/>
            <rFont val="Tahoma"/>
            <family val="2"/>
          </rPr>
          <t xml:space="preserve">Exception, </t>
        </r>
        <r>
          <rPr>
            <b/>
            <sz val="16"/>
            <rFont val="Tahoma"/>
            <family val="2"/>
          </rPr>
          <t xml:space="preserve">Section 12-37-2740, DUS for Failure to Pay Property Tax
</t>
        </r>
        <r>
          <rPr>
            <sz val="16"/>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0"/>
          </rPr>
          <t xml:space="preserve">
</t>
        </r>
      </text>
    </comment>
    <comment ref="P19"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t>
        </r>
        <r>
          <rPr>
            <sz val="8"/>
            <rFont val="Tahoma"/>
            <family val="2"/>
          </rPr>
          <t xml:space="preserve">.
</t>
        </r>
      </text>
    </comment>
    <comment ref="R19" authorId="1">
      <text>
        <r>
          <rPr>
            <b/>
            <sz val="12"/>
            <color indexed="10"/>
            <rFont val="Tahoma"/>
            <family val="2"/>
          </rPr>
          <t xml:space="preserve">§ 44-1-152. </t>
        </r>
        <r>
          <rPr>
            <b/>
            <sz val="12"/>
            <rFont val="Tahoma"/>
            <family val="2"/>
          </rPr>
          <t>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AT19" authorId="1">
      <text>
        <r>
          <rPr>
            <b/>
            <sz val="14"/>
            <color indexed="10"/>
            <rFont val="Tahoma"/>
            <family val="2"/>
          </rPr>
          <t>Civil Penalty with Assessments</t>
        </r>
        <r>
          <rPr>
            <sz val="8"/>
            <rFont val="Tahoma"/>
            <family val="0"/>
          </rPr>
          <t xml:space="preserve">
</t>
        </r>
      </text>
    </comment>
    <comment ref="A38" authorId="2">
      <text>
        <r>
          <rPr>
            <b/>
            <sz val="11"/>
            <color indexed="10"/>
            <rFont val="Tahoma"/>
            <family val="2"/>
          </rPr>
          <t>13.  Conditional Discharge fee, Section 44-53-450(C)</t>
        </r>
        <r>
          <rPr>
            <b/>
            <sz val="11"/>
            <rFont val="Tahoma"/>
            <family val="2"/>
          </rPr>
          <t xml:space="preserve">
Before a person may be discharged and proceedings dismissed in a Municipal court as a result of the successful completion of a conditional discharge as defined in 44-53-450, the person must pay a fee of one hundred fifty dollars.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r>
          <rPr>
            <sz val="9"/>
            <rFont val="Tahoma"/>
            <family val="2"/>
          </rPr>
          <t xml:space="preserve">
</t>
        </r>
      </text>
    </comment>
    <comment ref="H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rFont val="Tahoma"/>
            <family val="2"/>
          </rPr>
          <t xml:space="preserve"> </t>
        </r>
        <r>
          <rPr>
            <b/>
            <sz val="8"/>
            <rFont val="Tahoma"/>
            <family val="0"/>
          </rPr>
          <t xml:space="preserve"> </t>
        </r>
        <r>
          <rPr>
            <sz val="8"/>
            <rFont val="Tahoma"/>
            <family val="0"/>
          </rPr>
          <t xml:space="preserve">
</t>
        </r>
      </text>
    </comment>
    <comment ref="AJ19"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t>
        </r>
        <r>
          <rPr>
            <b/>
            <sz val="12"/>
            <rFont val="Tahoma"/>
            <family val="2"/>
          </rPr>
          <t>DUI assessment, Section 56-5-2995(A)</t>
        </r>
        <r>
          <rPr>
            <sz val="12"/>
            <rFont val="Tahoma"/>
            <family val="2"/>
          </rPr>
          <t xml:space="preserve">
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
</t>
        </r>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text>
    </comment>
    <comment ref="AJ36" authorId="1">
      <text>
        <r>
          <rPr>
            <b/>
            <sz val="14"/>
            <rFont val="Tahoma"/>
            <family val="2"/>
          </rPr>
          <t xml:space="preserve">DUI, DUAC Breath Test Fee, Section 56-5-2950(E)                                                                         
</t>
        </r>
        <r>
          <rPr>
            <sz val="14"/>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
        </r>
        <r>
          <rPr>
            <b/>
            <sz val="14"/>
            <color indexed="10"/>
            <rFont val="Tahoma"/>
            <family val="2"/>
          </rPr>
          <t xml:space="preserve">The $25.00 breathalyzer fee applies only to those charges made on or after February 10, 2009, at 12:00 p.m. </t>
        </r>
        <r>
          <rPr>
            <sz val="14"/>
            <rFont val="Tahoma"/>
            <family val="2"/>
          </rPr>
          <t xml:space="preserve"> </t>
        </r>
      </text>
    </comment>
    <comment ref="AX19" authorId="3">
      <text>
        <r>
          <rPr>
            <b/>
            <sz val="12"/>
            <rFont val="Tahoma"/>
            <family val="2"/>
          </rPr>
          <t xml:space="preserve">8.   a. Exception: Criminally Negligent Use of Firearms/Archery Tackle, Section 50-1-85
</t>
        </r>
        <r>
          <rPr>
            <sz val="12"/>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 ref="A56" authorId="3">
      <text>
        <r>
          <rPr>
            <b/>
            <sz val="12"/>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 ref="AZ19" authorId="1">
      <text>
        <r>
          <rPr>
            <b/>
            <sz val="12"/>
            <color indexed="10"/>
            <rFont val="Tahoma"/>
            <family val="2"/>
          </rPr>
          <t>Texting &amp; Driving §56-5-3890</t>
        </r>
        <r>
          <rPr>
            <b/>
            <sz val="12"/>
            <rFont val="Tahoma"/>
            <family val="2"/>
          </rPr>
          <t xml:space="preserve">
Please note during the first 180 days after the law’s effective date, law enforcement officers shall only issue warnings for violations of this section.  After 180 days has passed, a person who is adjudicated to be in violation of the law must be fined not more than $25, no part of which may be suspended.  No court costs, assessments, or surcharges may be assessed against a person who violates a provision of this section.  A person must not be fined more than $50 for any one incident of one or more violations of this law.  A custodial arrest for a violation of §56-5-3890 must not be made.  A violation of §56-5-3890 does not constitute a criminal offense. 
Pursuant to §56-5-3890(E), a law enforcement officer shall not stop a person for a violation of this section except when the officer has probable cause that a violation has occurred based on the officer’s clear and unobstructed view of a person who is using a wireless electronic communication device to compose, send, or read a text-based communication while operating a motor vehicle on the public streets and highways.  The officer shall not seize, search, view, or require the forfeiture of a wireless communication device based on a violation of this section.  Additionally, the officer shall not search or request to search a motor vehicle, driver, or passenger in a motor vehicle solely because of a violation of this section.  
§56-5-3890 preempts local ordinances, regulations, and resolutions adopted by municipalities, counties, or other local government entities regarding people using wireless electronic devices while operating motor vehicles on the public streets and highways.</t>
        </r>
      </text>
    </comment>
  </commentList>
</comments>
</file>

<file path=xl/sharedStrings.xml><?xml version="1.0" encoding="utf-8"?>
<sst xmlns="http://schemas.openxmlformats.org/spreadsheetml/2006/main" count="401" uniqueCount="124">
  <si>
    <t>STATE GENERAL FUND</t>
  </si>
  <si>
    <t>COUNTY GENERAL FUND</t>
  </si>
  <si>
    <t>SOLICITORS OFFICE</t>
  </si>
  <si>
    <t>STATE ATTORNEY GENERAL</t>
  </si>
  <si>
    <t>PART OF FINE GOES TO</t>
  </si>
  <si>
    <t>STATE TRANSPORT POLICE</t>
  </si>
  <si>
    <t>TRAFFIC VIOLATION</t>
  </si>
  <si>
    <t>CRIMINAL VIOLATION</t>
  </si>
  <si>
    <t>INSURANCE FRAUD</t>
  </si>
  <si>
    <t>GAME OR FISH LAW VIOLATIONS</t>
  </si>
  <si>
    <t>AXLE WEIGHT VIOLATIONS</t>
  </si>
  <si>
    <t>CARRIERS OF HOUSEHOLD GOODS &amp; HAZARDOUS WASTE</t>
  </si>
  <si>
    <t>FRAUDULENT CHECK</t>
  </si>
  <si>
    <t>BOND ESTREATMENTS</t>
  </si>
  <si>
    <t>$100.00 VICTIM FUND</t>
  </si>
  <si>
    <t>DEPARTMENT OF NATURAL RESOURCES</t>
  </si>
  <si>
    <t>NUMBER OF INSTALLMENTS PAYMENTS</t>
  </si>
  <si>
    <t>MAGISTRATE COURT FINE</t>
  </si>
  <si>
    <t>COUNTY ORDINANCE VIOLATIONS</t>
  </si>
  <si>
    <t>CITY ORDINANCE VIOLATIONS</t>
  </si>
  <si>
    <t>10.  34-11-70 (B &amp; C) FRAUD CHECK</t>
  </si>
  <si>
    <t>TOTAL FINE</t>
  </si>
  <si>
    <t>TOTAL ASSESSMENTS</t>
  </si>
  <si>
    <t>ASSESSMENT BREAKDOWN</t>
  </si>
  <si>
    <t xml:space="preserve">  9.  50-21-114 BOATING UNDER INFLUENCE</t>
  </si>
  <si>
    <t xml:space="preserve">  8.  14-1-209  3% COLLECTION FEE</t>
  </si>
  <si>
    <t xml:space="preserve">  7.  33.7 (1B) TP DRUG COURT</t>
  </si>
  <si>
    <t xml:space="preserve">  6.  56-5-2995(A) DUI ASSESSMENT</t>
  </si>
  <si>
    <t xml:space="preserve">  5.  14-1-211 DUI MUSC FUND</t>
  </si>
  <si>
    <t xml:space="preserve">  4. 73.3 (D) TP LAW ENFORCEMENT FUNDING</t>
  </si>
  <si>
    <t xml:space="preserve">  3.  14-1-270 VICTIM FUND</t>
  </si>
  <si>
    <t xml:space="preserve">  2.  14-1-207 1.075 % ASSESSMENT</t>
  </si>
  <si>
    <t>$ 25.00 VICTIM FUND</t>
  </si>
  <si>
    <t>$ 25.00 LAW ENFORCEMENT FUNDING</t>
  </si>
  <si>
    <t>$ 100.00 DUI MUSC FUND</t>
  </si>
  <si>
    <t>$ 12.00 DUI ASSESSMENT</t>
  </si>
  <si>
    <t>TOTAL 107.5% ASSESSMENT 51.807228%</t>
  </si>
  <si>
    <t xml:space="preserve"> VIOLATIONS BOATING UNDER INFLUENCE WITH BREATHALYZER</t>
  </si>
  <si>
    <t>3% COLLECTION FEE (TO COUNTY)</t>
  </si>
  <si>
    <t>FRAUD CHECK (TO COUNTY)</t>
  </si>
  <si>
    <t>COUNTY GENERAL FUND (TO COUNTY)</t>
  </si>
  <si>
    <t>SIMPLE POSSESSION OF MARIHUANA</t>
  </si>
  <si>
    <t>SINGLE PAYMENT</t>
  </si>
  <si>
    <t>MULTIPLE PAYMENTS</t>
  </si>
  <si>
    <t>BEFORE AUGUST 19, 2003</t>
  </si>
  <si>
    <t>TOTAL COLLECTED / PAYMENTS</t>
  </si>
  <si>
    <t>FRAUDULENT CHECK
1ST OFFENSE WITH RESTITUTION DISMISSED</t>
  </si>
  <si>
    <t>$50.00 BOATING BREATH TEST (SLED)</t>
  </si>
  <si>
    <t>DEPARTMENT OF PUBLIC SAFETY HIGHWAY PATROL</t>
  </si>
  <si>
    <t>35.35% TO VICTIM FUND (TO COUNTY)</t>
  </si>
  <si>
    <t>64.65% TO STATE TREASURER</t>
  </si>
  <si>
    <t>COUNTY GENERAL FUND (TO COUNTY) 56%</t>
  </si>
  <si>
    <t>STATE GENERAL FUND 44%</t>
  </si>
  <si>
    <t>SLED</t>
  </si>
  <si>
    <t>FELONY DRIVING UNDER INFLUENCE</t>
  </si>
  <si>
    <t>GENERAL SESSIONS COURT FINE</t>
  </si>
  <si>
    <t>DRUG VIOLATIONS</t>
  </si>
  <si>
    <t>GENERAL SESSIONS</t>
  </si>
  <si>
    <t>11.  $40.00 VEHICLE TAGS</t>
  </si>
  <si>
    <t>3% COLLECTION FEE (TO CITY)</t>
  </si>
  <si>
    <t>FRAUD CHECK (TO CITY)</t>
  </si>
  <si>
    <t>11.16% TO VICTIM FUND (TO CITY)</t>
  </si>
  <si>
    <t>CITY GENERAL FUND (TO CITY)</t>
  </si>
  <si>
    <t>MUNICIPAL COURT FINE</t>
  </si>
  <si>
    <r>
      <t xml:space="preserve">88.84% TO STATE TREASURER </t>
    </r>
    <r>
      <rPr>
        <sz val="9"/>
        <color indexed="10"/>
        <rFont val="Arial"/>
        <family val="2"/>
      </rPr>
      <t>14-1-208</t>
    </r>
  </si>
  <si>
    <r>
      <t xml:space="preserve">88.84% TO STATE TREASURER </t>
    </r>
    <r>
      <rPr>
        <sz val="9"/>
        <color indexed="10"/>
        <rFont val="Arial"/>
        <family val="2"/>
      </rPr>
      <t>14-1-207</t>
    </r>
  </si>
  <si>
    <t>DRIVING UNDER SUSPENSION</t>
  </si>
  <si>
    <t>SEAT BELT</t>
  </si>
  <si>
    <r>
      <t xml:space="preserve">TOTAL OF </t>
    </r>
    <r>
      <rPr>
        <b/>
        <sz val="9"/>
        <color indexed="10"/>
        <rFont val="Arial"/>
        <family val="2"/>
      </rPr>
      <t>EACH PAYMENT</t>
    </r>
  </si>
  <si>
    <t>PARKING VIOLATIONS</t>
  </si>
  <si>
    <t>11. CRIMINAL JUSTICE ACADEMY FUNDING</t>
  </si>
  <si>
    <t>$5.00 CRIMINAL JUSTICE ACADEMY FUNDING</t>
  </si>
  <si>
    <t>12.  $5.00 CRIMINAL JUSTICE ACADEMY</t>
  </si>
  <si>
    <t>13. $25.00 SLED BREATH TEST FEE</t>
  </si>
  <si>
    <t>$5.00 CRIMINAL JUSTICE ACADEMY FEE</t>
  </si>
  <si>
    <t>$25.00 DUI SLED BREATH TEST FEE</t>
  </si>
  <si>
    <r>
      <t xml:space="preserve"> VIOLATIONS SECTION
50-21-ALL </t>
    </r>
    <r>
      <rPr>
        <b/>
        <sz val="10"/>
        <color indexed="10"/>
        <rFont val="Arial"/>
        <family val="2"/>
      </rPr>
      <t>25% COUNTY</t>
    </r>
  </si>
  <si>
    <r>
      <t xml:space="preserve">CARRIERS OF HOUSEHOLD GOODS &amp; HAZARDOUS WASTE  </t>
    </r>
    <r>
      <rPr>
        <b/>
        <sz val="10"/>
        <color indexed="10"/>
        <rFont val="Arial"/>
        <family val="2"/>
      </rPr>
      <t>25% COUNTY</t>
    </r>
  </si>
  <si>
    <t xml:space="preserve">  4. 73.3 (B) TP LAW ENFORCEMENT FUNDING</t>
  </si>
  <si>
    <t>FRAUDULENT CHECK
1ST OFFENSE WITH RESTITUTION DISMISSES</t>
  </si>
  <si>
    <r>
      <t xml:space="preserve">TOBACCO TO MINOR </t>
    </r>
    <r>
      <rPr>
        <b/>
        <sz val="10"/>
        <color indexed="10"/>
        <rFont val="Arial"/>
        <family val="2"/>
      </rPr>
      <t>CIVIL PENALTY</t>
    </r>
  </si>
  <si>
    <t>$ 25.00 VICTIM FUNDING</t>
  </si>
  <si>
    <t>11.16% TO VICTIM FUND (TO COUNTY)</t>
  </si>
  <si>
    <t xml:space="preserve">  5.  14-1-211 DUI MUSC FUNDING</t>
  </si>
  <si>
    <t>OFFICE OF REGULATORY STAFF</t>
  </si>
  <si>
    <t>DUI / DUAC</t>
  </si>
  <si>
    <t>MAGISTRATE COURT</t>
  </si>
  <si>
    <t xml:space="preserve">MUNICIPAL COURT </t>
  </si>
  <si>
    <r>
      <t xml:space="preserve">TOTAL OF </t>
    </r>
    <r>
      <rPr>
        <b/>
        <sz val="10"/>
        <color indexed="10"/>
        <rFont val="Arial"/>
        <family val="2"/>
      </rPr>
      <t>EACH PAYMENT</t>
    </r>
  </si>
  <si>
    <t>FROM AUGUST 19, 2003 TO FEBRUARY 10, 2009</t>
  </si>
  <si>
    <t>$150.00 DRUG COURT</t>
  </si>
  <si>
    <t>CONDITIONAL DISCHARGE</t>
  </si>
  <si>
    <t>14. $150.00 CONDITIONAL DISCHARGE</t>
  </si>
  <si>
    <t>$150.00 CONDITIONAL DISCHARGE</t>
  </si>
  <si>
    <t>$350.00 CONDITIONAL DISCHARGE</t>
  </si>
  <si>
    <t xml:space="preserve"> VIOLATIONS SECTION 
50-21-ALL</t>
  </si>
  <si>
    <t>$ 100.00 DUI MUSC FUNDING</t>
  </si>
  <si>
    <t>2ND &amp; SUB DUI / DUAC</t>
  </si>
  <si>
    <t>DUI / DUAC 1ST, 2ND, 4TH &amp; SUB</t>
  </si>
  <si>
    <t>&lt;------------------------------------------------  AFTER FEBRUARY 10, 2009  ------------------------------------------------&gt;</t>
  </si>
  <si>
    <t>14.  $350.00 CONDITIONAL DISCHARGE</t>
  </si>
  <si>
    <t>Before June 2, 2010</t>
  </si>
  <si>
    <t>After June 2, 2010</t>
  </si>
  <si>
    <t>$100.00 or $150.00 DRUG COURT</t>
  </si>
  <si>
    <t>NO BA TEST</t>
  </si>
  <si>
    <t>WITH BA TEST</t>
  </si>
  <si>
    <t>&lt;----------------------AFTER FEBRUARY 10, 2009---------------------&gt;</t>
  </si>
  <si>
    <t>&lt;-------------AFTER FEBRUARY 10, 2009------------&gt;</t>
  </si>
  <si>
    <t xml:space="preserve">  7.  33.7 (1B) TP DRUG COURT$100.00 OR $150.00</t>
  </si>
  <si>
    <t>Traffic Tickets</t>
  </si>
  <si>
    <t>Criminal &amp; City Ordinances</t>
  </si>
  <si>
    <t>STATE AVIATION FUND</t>
  </si>
  <si>
    <t>$40.00 VEHICLE TAG CHARGE (No longer Collected by Court)</t>
  </si>
  <si>
    <t>SOUTH CAROLINA VICTIM'S COMPENSATION FUND</t>
  </si>
  <si>
    <t>CRIMINAL NEGLIGENT USE OF FIREARMS/ARCHERY TACKLE</t>
  </si>
  <si>
    <r>
      <t xml:space="preserve">DUI / DUAC </t>
    </r>
    <r>
      <rPr>
        <b/>
        <sz val="10"/>
        <color indexed="10"/>
        <rFont val="Arial"/>
        <family val="2"/>
      </rPr>
      <t>3RD ONLY</t>
    </r>
    <r>
      <rPr>
        <b/>
        <sz val="10"/>
        <rFont val="Arial"/>
        <family val="2"/>
      </rPr>
      <t xml:space="preserve"> </t>
    </r>
  </si>
  <si>
    <r>
      <t xml:space="preserve">DUI / DUAC 1ST, 2ND, 4TH &amp; SUB </t>
    </r>
    <r>
      <rPr>
        <b/>
        <i/>
        <sz val="10"/>
        <color indexed="53"/>
        <rFont val="Arial"/>
        <family val="2"/>
      </rPr>
      <t>(NO BREATH TEST)</t>
    </r>
  </si>
  <si>
    <r>
      <t xml:space="preserve">DUI / DUAC </t>
    </r>
    <r>
      <rPr>
        <b/>
        <sz val="10"/>
        <color indexed="10"/>
        <rFont val="Arial"/>
        <family val="2"/>
      </rPr>
      <t>3RD ONLY</t>
    </r>
    <r>
      <rPr>
        <b/>
        <sz val="10"/>
        <rFont val="Arial"/>
        <family val="2"/>
      </rPr>
      <t xml:space="preserve"> 
</t>
    </r>
    <r>
      <rPr>
        <b/>
        <i/>
        <sz val="10"/>
        <color indexed="53"/>
        <rFont val="Arial"/>
        <family val="2"/>
      </rPr>
      <t>(NO BREATH TEST)</t>
    </r>
  </si>
  <si>
    <r>
      <t xml:space="preserve">Texting &amp; Driving
</t>
    </r>
    <r>
      <rPr>
        <b/>
        <sz val="10"/>
        <color indexed="10"/>
        <rFont val="Arial"/>
        <family val="2"/>
      </rPr>
      <t>Warnings Ticket Only Until
December 7, 2014</t>
    </r>
    <r>
      <rPr>
        <b/>
        <sz val="10"/>
        <rFont val="Arial"/>
        <family val="2"/>
      </rPr>
      <t xml:space="preserve">
</t>
    </r>
  </si>
  <si>
    <t>SHELLFISH LAWS</t>
  </si>
  <si>
    <t xml:space="preserve">DEPARTMENT OF HEALTY &amp; ENVIRONMENTAL CONTROL </t>
  </si>
  <si>
    <t>SIMPLE POSSESSION OF MARIJUANA 44-53-370(d)(4)</t>
  </si>
  <si>
    <t>UPDATED 6/30/2015</t>
  </si>
  <si>
    <t>LAST UPDATED 6/30/2015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</si>
</sst>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quot;$&quot;#,##0.000_);[Red]\(&quot;$&quot;#,##0.000\)"/>
    <numFmt numFmtId="166" formatCode="_(&quot;$&quot;* #,##0.000_);_(&quot;$&quot;* \(#,##0.000\);_(&quot;$&quot;* &quot;-&quot;???_);_(@_)"/>
    <numFmt numFmtId="167" formatCode="&quot;Yes&quot;;&quot;Yes&quot;;&quot;No&quot;"/>
    <numFmt numFmtId="168" formatCode="&quot;True&quot;;&quot;True&quot;;&quot;False&quot;"/>
    <numFmt numFmtId="169" formatCode="&quot;On&quot;;&quot;On&quot;;&quot;Off&quot;"/>
    <numFmt numFmtId="170" formatCode="[$€-2]\ #,##0.00_);[Red]\([$€-2]\ #,##0.00\)"/>
  </numFmts>
  <fonts count="88">
    <font>
      <sz val="10"/>
      <name val="Arial"/>
      <family val="0"/>
    </font>
    <font>
      <sz val="11"/>
      <color indexed="8"/>
      <name val="Calibri"/>
      <family val="2"/>
    </font>
    <font>
      <sz val="9"/>
      <name val="Arial"/>
      <family val="2"/>
    </font>
    <font>
      <b/>
      <sz val="9"/>
      <name val="Arial"/>
      <family val="2"/>
    </font>
    <font>
      <b/>
      <sz val="10"/>
      <name val="Arial"/>
      <family val="2"/>
    </font>
    <font>
      <sz val="10"/>
      <color indexed="10"/>
      <name val="Arial"/>
      <family val="2"/>
    </font>
    <font>
      <b/>
      <sz val="9"/>
      <color indexed="10"/>
      <name val="Arial"/>
      <family val="2"/>
    </font>
    <font>
      <sz val="8"/>
      <name val="Tahoma"/>
      <family val="0"/>
    </font>
    <font>
      <b/>
      <sz val="8"/>
      <name val="Tahoma"/>
      <family val="0"/>
    </font>
    <font>
      <sz val="10"/>
      <color indexed="43"/>
      <name val="Arial"/>
      <family val="2"/>
    </font>
    <font>
      <b/>
      <sz val="10"/>
      <color indexed="10"/>
      <name val="Arial"/>
      <family val="2"/>
    </font>
    <font>
      <b/>
      <sz val="12"/>
      <color indexed="10"/>
      <name val="Arial"/>
      <family val="2"/>
    </font>
    <font>
      <sz val="9"/>
      <color indexed="10"/>
      <name val="Arial"/>
      <family val="2"/>
    </font>
    <font>
      <b/>
      <sz val="12"/>
      <name val="Tahoma"/>
      <family val="2"/>
    </font>
    <font>
      <sz val="12"/>
      <name val="Tahoma"/>
      <family val="2"/>
    </font>
    <font>
      <sz val="12"/>
      <color indexed="10"/>
      <name val="Tahoma"/>
      <family val="2"/>
    </font>
    <font>
      <b/>
      <sz val="12"/>
      <color indexed="10"/>
      <name val="Tahoma"/>
      <family val="2"/>
    </font>
    <font>
      <u val="single"/>
      <sz val="12"/>
      <color indexed="10"/>
      <name val="Tahoma"/>
      <family val="2"/>
    </font>
    <font>
      <b/>
      <u val="single"/>
      <sz val="12"/>
      <color indexed="10"/>
      <name val="Tahoma"/>
      <family val="2"/>
    </font>
    <font>
      <b/>
      <sz val="14"/>
      <name val="Tahoma"/>
      <family val="2"/>
    </font>
    <font>
      <sz val="14"/>
      <name val="Tahoma"/>
      <family val="2"/>
    </font>
    <font>
      <b/>
      <sz val="14"/>
      <color indexed="10"/>
      <name val="Tahoma"/>
      <family val="2"/>
    </font>
    <font>
      <b/>
      <sz val="16"/>
      <name val="Tahoma"/>
      <family val="2"/>
    </font>
    <font>
      <sz val="16"/>
      <name val="Tahoma"/>
      <family val="2"/>
    </font>
    <font>
      <b/>
      <sz val="16"/>
      <color indexed="10"/>
      <name val="Tahoma"/>
      <family val="2"/>
    </font>
    <font>
      <b/>
      <sz val="14"/>
      <color indexed="10"/>
      <name val="Arial"/>
      <family val="2"/>
    </font>
    <font>
      <b/>
      <sz val="10"/>
      <name val="Tahoma"/>
      <family val="2"/>
    </font>
    <font>
      <sz val="10"/>
      <name val="Tahoma"/>
      <family val="2"/>
    </font>
    <font>
      <u val="single"/>
      <sz val="10"/>
      <color indexed="10"/>
      <name val="Tahoma"/>
      <family val="2"/>
    </font>
    <font>
      <sz val="9"/>
      <name val="Tahoma"/>
      <family val="2"/>
    </font>
    <font>
      <b/>
      <u val="single"/>
      <sz val="9"/>
      <color indexed="10"/>
      <name val="Tahoma"/>
      <family val="2"/>
    </font>
    <font>
      <b/>
      <sz val="12"/>
      <color indexed="39"/>
      <name val="Tahoma"/>
      <family val="2"/>
    </font>
    <font>
      <b/>
      <sz val="12"/>
      <color indexed="12"/>
      <name val="Tahoma"/>
      <family val="2"/>
    </font>
    <font>
      <b/>
      <sz val="11"/>
      <name val="Tahoma"/>
      <family val="2"/>
    </font>
    <font>
      <b/>
      <sz val="11"/>
      <color indexed="10"/>
      <name val="Tahoma"/>
      <family val="2"/>
    </font>
    <font>
      <b/>
      <u val="single"/>
      <sz val="12"/>
      <color indexed="17"/>
      <name val="Tahoma"/>
      <family val="2"/>
    </font>
    <font>
      <b/>
      <sz val="12"/>
      <color indexed="17"/>
      <name val="Tahoma"/>
      <family val="2"/>
    </font>
    <font>
      <sz val="12"/>
      <color indexed="12"/>
      <name val="Tahoma"/>
      <family val="2"/>
    </font>
    <font>
      <b/>
      <sz val="11"/>
      <color indexed="12"/>
      <name val="Tahoma"/>
      <family val="2"/>
    </font>
    <font>
      <b/>
      <sz val="9"/>
      <name val="Tahoma"/>
      <family val="2"/>
    </font>
    <font>
      <b/>
      <sz val="12"/>
      <name val="Arial"/>
      <family val="2"/>
    </font>
    <font>
      <b/>
      <i/>
      <sz val="10"/>
      <color indexed="5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30"/>
      <name val="Arial"/>
      <family val="2"/>
    </font>
    <font>
      <b/>
      <sz val="10"/>
      <color indexed="3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0070C0"/>
      <name val="Arial"/>
      <family val="2"/>
    </font>
    <font>
      <b/>
      <sz val="10"/>
      <color rgb="FF0070C0"/>
      <name val="Arial"/>
      <family val="2"/>
    </font>
    <font>
      <b/>
      <sz val="9"/>
      <color rgb="FFFF0000"/>
      <name val="Arial"/>
      <family val="2"/>
    </font>
    <font>
      <b/>
      <sz val="10"/>
      <color rgb="FFFF0000"/>
      <name val="Arial"/>
      <family val="2"/>
    </font>
    <font>
      <b/>
      <sz val="10"/>
      <color theme="1"/>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9933"/>
        <bgColor indexed="64"/>
      </patternFill>
    </fill>
    <fill>
      <patternFill patternType="solid">
        <fgColor rgb="FF8BF52B"/>
        <bgColor indexed="64"/>
      </patternFill>
    </fill>
    <fill>
      <patternFill patternType="solid">
        <fgColor rgb="FFA8F42C"/>
        <bgColor indexed="64"/>
      </patternFill>
    </fill>
    <fill>
      <patternFill patternType="solid">
        <fgColor rgb="FF92D050"/>
        <bgColor indexed="64"/>
      </patternFill>
    </fill>
    <fill>
      <patternFill patternType="solid">
        <fgColor rgb="FFFFFF00"/>
        <bgColor indexed="64"/>
      </patternFill>
    </fill>
    <fill>
      <patternFill patternType="solid">
        <fgColor theme="9" tint="-0.24993999302387238"/>
        <bgColor indexed="64"/>
      </patternFill>
    </fill>
    <fill>
      <patternFill patternType="solid">
        <fgColor rgb="FFFF0000"/>
        <bgColor indexed="64"/>
      </patternFill>
    </fill>
    <fill>
      <patternFill patternType="solid">
        <fgColor rgb="FFFFFF99"/>
        <bgColor indexed="64"/>
      </patternFill>
    </fill>
  </fills>
  <borders count="1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bottom style="hair"/>
    </border>
    <border>
      <left style="medium"/>
      <right style="medium"/>
      <top/>
      <bottom style="medium"/>
    </border>
    <border>
      <left style="hair"/>
      <right style="hair"/>
      <top style="medium"/>
      <bottom style="hair"/>
    </border>
    <border>
      <left style="hair"/>
      <right style="hair"/>
      <top style="hair"/>
      <bottom style="hair"/>
    </border>
    <border>
      <left style="hair"/>
      <right style="hair"/>
      <top style="hair"/>
      <bottom/>
    </border>
    <border>
      <left/>
      <right/>
      <top style="thick">
        <color indexed="10"/>
      </top>
      <bottom/>
    </border>
    <border>
      <left/>
      <right style="medium"/>
      <top style="hair"/>
      <bottom style="hair"/>
    </border>
    <border>
      <left/>
      <right/>
      <top/>
      <bottom style="thick"/>
    </border>
    <border>
      <left style="hair"/>
      <right style="thick"/>
      <top style="hair"/>
      <bottom style="hair"/>
    </border>
    <border>
      <left/>
      <right style="thick"/>
      <top/>
      <bottom style="thick"/>
    </border>
    <border>
      <left/>
      <right style="medium"/>
      <top style="hair"/>
      <bottom/>
    </border>
    <border>
      <left/>
      <right style="medium"/>
      <top/>
      <bottom style="hair"/>
    </border>
    <border>
      <left/>
      <right style="mediumDashDot">
        <color rgb="FFFF0000"/>
      </right>
      <top style="mediumDashDot">
        <color rgb="FFFF0000"/>
      </top>
      <bottom style="mediumDashDot">
        <color rgb="FFFF0000"/>
      </bottom>
    </border>
    <border>
      <left style="mediumDashDot">
        <color rgb="FFFF0000"/>
      </left>
      <right style="mediumDashDot">
        <color rgb="FFFF0000"/>
      </right>
      <top style="mediumDashDot">
        <color rgb="FFFF0000"/>
      </top>
      <bottom style="mediumDashDot">
        <color rgb="FFFF0000"/>
      </bottom>
    </border>
    <border>
      <left/>
      <right style="mediumDashed">
        <color rgb="FFFF0000"/>
      </right>
      <top style="mediumDashed">
        <color rgb="FFFF0000"/>
      </top>
      <bottom style="mediumDashed">
        <color rgb="FFFF0000"/>
      </bottom>
    </border>
    <border>
      <left style="mediumDashed">
        <color rgb="FFFF0000"/>
      </left>
      <right style="mediumDashed">
        <color rgb="FFFF0000"/>
      </right>
      <top style="mediumDashed">
        <color rgb="FFFF0000"/>
      </top>
      <bottom style="mediumDashed">
        <color rgb="FFFF0000"/>
      </bottom>
    </border>
    <border>
      <left style="mediumDashed">
        <color indexed="10"/>
      </left>
      <right style="mediumDashed">
        <color indexed="10"/>
      </right>
      <top style="mediumDashed">
        <color indexed="10"/>
      </top>
      <bottom style="mediumDashed">
        <color indexed="10"/>
      </bottom>
    </border>
    <border>
      <left style="hair"/>
      <right/>
      <top style="hair"/>
      <bottom style="hair"/>
    </border>
    <border>
      <left style="hair"/>
      <right/>
      <top/>
      <bottom style="hair"/>
    </border>
    <border>
      <left style="hair"/>
      <right style="thick"/>
      <top/>
      <bottom style="hair"/>
    </border>
    <border>
      <left/>
      <right style="hair"/>
      <top style="hair"/>
      <bottom style="hair"/>
    </border>
    <border>
      <left/>
      <right style="medium"/>
      <top/>
      <bottom style="medium"/>
    </border>
    <border>
      <left/>
      <right style="hair"/>
      <top style="medium"/>
      <bottom style="hair"/>
    </border>
    <border>
      <left/>
      <right style="hair"/>
      <top style="hair"/>
      <bottom/>
    </border>
    <border>
      <left/>
      <right style="hair"/>
      <top/>
      <bottom style="hair"/>
    </border>
    <border>
      <left style="medium"/>
      <right style="thick"/>
      <top style="thick"/>
      <bottom style="medium"/>
    </border>
    <border>
      <left style="hair"/>
      <right style="thick"/>
      <top style="medium"/>
      <bottom style="hair"/>
    </border>
    <border>
      <left style="hair"/>
      <right style="thick"/>
      <top style="hair"/>
      <bottom/>
    </border>
    <border>
      <left style="mediumDashDot">
        <color rgb="FFFF0000"/>
      </left>
      <right style="thick"/>
      <top style="mediumDashDot">
        <color rgb="FFFF0000"/>
      </top>
      <bottom style="mediumDashDot">
        <color rgb="FFFF0000"/>
      </bottom>
    </border>
    <border>
      <left style="mediumDashed">
        <color rgb="FFFF0000"/>
      </left>
      <right style="thick"/>
      <top style="mediumDashed">
        <color rgb="FFFF0000"/>
      </top>
      <bottom style="mediumDashed">
        <color rgb="FFFF0000"/>
      </bottom>
    </border>
    <border>
      <left style="medium"/>
      <right/>
      <top/>
      <bottom style="medium"/>
    </border>
    <border>
      <left style="hair"/>
      <right/>
      <top style="medium"/>
      <bottom style="hair"/>
    </border>
    <border>
      <left style="hair"/>
      <right/>
      <top style="hair"/>
      <bottom/>
    </border>
    <border>
      <left style="mediumDashDot">
        <color rgb="FFFF0000"/>
      </left>
      <right/>
      <top style="mediumDashDot">
        <color rgb="FFFF0000"/>
      </top>
      <bottom style="mediumDashDot">
        <color rgb="FFFF0000"/>
      </bottom>
    </border>
    <border>
      <left style="thick">
        <color rgb="FFFF0000"/>
      </left>
      <right style="hair"/>
      <top style="hair"/>
      <bottom style="hair"/>
    </border>
    <border>
      <left style="medium"/>
      <right style="thick">
        <color rgb="FFFF0000"/>
      </right>
      <top style="thick"/>
      <bottom style="medium"/>
    </border>
    <border>
      <left style="hair"/>
      <right style="thick">
        <color rgb="FFFF0000"/>
      </right>
      <top style="medium"/>
      <bottom style="hair"/>
    </border>
    <border>
      <left style="hair"/>
      <right style="thick">
        <color rgb="FFFF0000"/>
      </right>
      <top style="hair"/>
      <bottom style="hair"/>
    </border>
    <border>
      <left style="hair"/>
      <right style="thick">
        <color rgb="FFFF0000"/>
      </right>
      <top style="hair"/>
      <bottom/>
    </border>
    <border>
      <left style="mediumDashDot">
        <color rgb="FFFF0000"/>
      </left>
      <right style="thick">
        <color rgb="FFFF0000"/>
      </right>
      <top style="mediumDashDot">
        <color rgb="FFFF0000"/>
      </top>
      <bottom style="mediumDashDot">
        <color rgb="FFFF0000"/>
      </bottom>
    </border>
    <border>
      <left style="hair"/>
      <right style="thick">
        <color rgb="FFFF0000"/>
      </right>
      <top/>
      <bottom style="hair"/>
    </border>
    <border>
      <left style="thick">
        <color rgb="FFFF0000"/>
      </left>
      <right style="medium"/>
      <top style="thick"/>
      <bottom style="medium"/>
    </border>
    <border>
      <left style="thick">
        <color rgb="FFFF0000"/>
      </left>
      <right style="hair"/>
      <top style="medium"/>
      <bottom style="hair"/>
    </border>
    <border>
      <left style="thick">
        <color rgb="FFFF0000"/>
      </left>
      <right style="hair"/>
      <top style="hair"/>
      <bottom/>
    </border>
    <border>
      <left style="thick">
        <color rgb="FFFF0000"/>
      </left>
      <right style="mediumDashDot">
        <color rgb="FFFF0000"/>
      </right>
      <top style="mediumDashDot">
        <color rgb="FFFF0000"/>
      </top>
      <bottom style="mediumDashDot">
        <color rgb="FFFF0000"/>
      </bottom>
    </border>
    <border>
      <left style="thick">
        <color rgb="FFFF0000"/>
      </left>
      <right style="hair"/>
      <top/>
      <bottom style="hair"/>
    </border>
    <border>
      <left style="mediumDashed">
        <color rgb="FFFF0000"/>
      </left>
      <right/>
      <top style="mediumDashed">
        <color rgb="FFFF0000"/>
      </top>
      <bottom style="mediumDashed">
        <color rgb="FFFF0000"/>
      </bottom>
    </border>
    <border>
      <left style="mediumDashed">
        <color rgb="FFFF0000"/>
      </left>
      <right style="thick">
        <color rgb="FFFF0000"/>
      </right>
      <top style="mediumDashed">
        <color rgb="FFFF0000"/>
      </top>
      <bottom style="mediumDashed">
        <color rgb="FFFF0000"/>
      </bottom>
    </border>
    <border>
      <left style="thick">
        <color rgb="FFFF0000"/>
      </left>
      <right style="mediumDashed">
        <color rgb="FFFF0000"/>
      </right>
      <top style="mediumDashed">
        <color rgb="FFFF0000"/>
      </top>
      <bottom style="mediumDashed">
        <color rgb="FFFF0000"/>
      </bottom>
    </border>
    <border>
      <left style="thick">
        <color rgb="FFFF0000"/>
      </left>
      <right style="medium"/>
      <top/>
      <bottom style="medium"/>
    </border>
    <border>
      <left style="medium"/>
      <right style="thick">
        <color rgb="FFFF0000"/>
      </right>
      <top/>
      <bottom style="medium"/>
    </border>
    <border>
      <left style="thick"/>
      <right style="hair"/>
      <top style="hair"/>
      <bottom style="hair"/>
    </border>
    <border>
      <left style="hair"/>
      <right style="hair"/>
      <top style="hair"/>
      <bottom style="mediumDashDot">
        <color rgb="FFFF0000"/>
      </bottom>
    </border>
    <border>
      <left style="hair"/>
      <right/>
      <top style="hair"/>
      <bottom style="mediumDashDot">
        <color rgb="FFFF0000"/>
      </bottom>
    </border>
    <border>
      <left/>
      <right style="hair"/>
      <top style="hair"/>
      <bottom style="mediumDashDot">
        <color rgb="FFFF0000"/>
      </bottom>
    </border>
    <border>
      <left style="hair"/>
      <right style="thick">
        <color rgb="FFFF0000"/>
      </right>
      <top style="hair"/>
      <bottom style="mediumDashDot">
        <color rgb="FFFF0000"/>
      </bottom>
    </border>
    <border>
      <left style="thick">
        <color rgb="FFFF0000"/>
      </left>
      <right style="hair"/>
      <top style="hair"/>
      <bottom style="mediumDashDot">
        <color rgb="FFFF0000"/>
      </bottom>
    </border>
    <border>
      <left style="thick"/>
      <right style="hair"/>
      <top style="hair"/>
      <bottom style="mediumDashDot">
        <color rgb="FFFF0000"/>
      </bottom>
    </border>
    <border>
      <left style="hair"/>
      <right style="thick"/>
      <top style="hair"/>
      <bottom style="mediumDashDot">
        <color rgb="FFFF0000"/>
      </bottom>
    </border>
    <border>
      <left style="hair"/>
      <right style="hair"/>
      <top style="hair"/>
      <bottom style="slantDashDot">
        <color rgb="FFFF0000"/>
      </bottom>
    </border>
    <border>
      <left style="thick">
        <color rgb="FFFF0000"/>
      </left>
      <right style="hair"/>
      <top style="hair"/>
      <bottom style="slantDashDot">
        <color rgb="FFFF0000"/>
      </bottom>
    </border>
    <border>
      <left style="hair"/>
      <right style="medium"/>
      <top style="hair"/>
      <bottom style="hair"/>
    </border>
    <border>
      <left style="hair"/>
      <right>
        <color indexed="63"/>
      </right>
      <top style="hair"/>
      <bottom style="slantDashDot">
        <color rgb="FFFF0000"/>
      </bottom>
    </border>
    <border>
      <left style="medium"/>
      <right style="hair"/>
      <top style="hair"/>
      <bottom style="hair"/>
    </border>
    <border>
      <left style="medium"/>
      <right style="hair"/>
      <top style="medium"/>
      <bottom style="hair"/>
    </border>
    <border>
      <left style="medium"/>
      <right style="hair"/>
      <top style="hair"/>
      <bottom/>
    </border>
    <border>
      <left style="medium"/>
      <right style="hair"/>
      <top/>
      <bottom style="hair"/>
    </border>
    <border>
      <left style="medium"/>
      <right style="hair"/>
      <top style="hair"/>
      <bottom style="slantDashDot">
        <color rgb="FFFF0000"/>
      </bottom>
    </border>
    <border>
      <left>
        <color indexed="63"/>
      </left>
      <right>
        <color indexed="63"/>
      </right>
      <top>
        <color indexed="63"/>
      </top>
      <bottom style="thick">
        <color rgb="FFFF0000"/>
      </bottom>
    </border>
    <border>
      <left style="thick"/>
      <right/>
      <top style="thick"/>
      <bottom/>
    </border>
    <border>
      <left/>
      <right/>
      <top style="thick"/>
      <bottom/>
    </border>
    <border>
      <left style="thick">
        <color rgb="FFFF0000"/>
      </left>
      <right/>
      <top>
        <color indexed="63"/>
      </top>
      <bottom>
        <color indexed="63"/>
      </bottom>
    </border>
    <border>
      <left style="hair"/>
      <right style="thick">
        <color rgb="FFFF0000"/>
      </right>
      <top style="hair"/>
      <bottom style="thick">
        <color indexed="10"/>
      </bottom>
    </border>
    <border>
      <left style="hair"/>
      <right style="thick">
        <color rgb="FFFF0000"/>
      </right>
      <top style="hair"/>
      <bottom style="thick">
        <color rgb="FFFF0000"/>
      </bottom>
    </border>
    <border>
      <left style="thick"/>
      <right style="thick"/>
      <top style="thick"/>
      <bottom>
        <color indexed="63"/>
      </bottom>
    </border>
    <border>
      <left style="thick">
        <color rgb="FFFF0000"/>
      </left>
      <right style="thick">
        <color rgb="FFFF0000"/>
      </right>
      <top style="thick">
        <color rgb="FFFF0000"/>
      </top>
      <bottom style="thick">
        <color rgb="FFFF0000"/>
      </bottom>
    </border>
    <border>
      <left style="hair"/>
      <right style="medium"/>
      <top style="medium"/>
      <bottom style="hair"/>
    </border>
    <border>
      <left style="hair"/>
      <right style="medium"/>
      <top style="hair"/>
      <bottom/>
    </border>
    <border>
      <left style="mediumDashDot">
        <color rgb="FFFF0000"/>
      </left>
      <right style="medium"/>
      <top style="mediumDashDot">
        <color rgb="FFFF0000"/>
      </top>
      <bottom style="mediumDashDot">
        <color rgb="FFFF0000"/>
      </bottom>
    </border>
    <border>
      <left style="hair"/>
      <right style="medium"/>
      <top/>
      <bottom style="hair"/>
    </border>
    <border>
      <left style="thick"/>
      <right style="hair"/>
      <top style="hair"/>
      <bottom style="thick">
        <color rgb="FFFF0000"/>
      </bottom>
    </border>
    <border>
      <left/>
      <right style="hair"/>
      <top style="hair"/>
      <bottom style="thick">
        <color rgb="FFFF0000"/>
      </bottom>
    </border>
    <border>
      <left style="hair"/>
      <right style="thick"/>
      <top style="hair"/>
      <bottom style="thick">
        <color indexed="10"/>
      </bottom>
    </border>
    <border>
      <left style="hair"/>
      <right style="thick"/>
      <top style="hair"/>
      <bottom style="thick">
        <color rgb="FFFF0000"/>
      </bottom>
    </border>
    <border>
      <left/>
      <right style="hair"/>
      <top style="hair"/>
      <bottom style="thick">
        <color indexed="10"/>
      </bottom>
    </border>
    <border>
      <left style="hair"/>
      <right style="thick"/>
      <top style="hair"/>
      <bottom style="slantDashDot">
        <color rgb="FFFF0000"/>
      </bottom>
    </border>
    <border>
      <left>
        <color indexed="63"/>
      </left>
      <right style="hair"/>
      <top style="hair"/>
      <bottom style="slantDashDot">
        <color rgb="FFFF0000"/>
      </bottom>
    </border>
    <border>
      <left style="mediumDashed">
        <color rgb="FFFF0000"/>
      </left>
      <right style="medium"/>
      <top style="mediumDashed">
        <color rgb="FFFF0000"/>
      </top>
      <bottom style="mediumDashed">
        <color rgb="FFFF0000"/>
      </bottom>
    </border>
    <border>
      <left style="hair"/>
      <right style="medium"/>
      <top style="hair"/>
      <bottom style="slantDashDot">
        <color rgb="FFFF0000"/>
      </bottom>
    </border>
    <border>
      <left style="medium"/>
      <right style="thick"/>
      <top style="thick">
        <color rgb="FFFF0000"/>
      </top>
      <bottom style="medium"/>
    </border>
    <border>
      <left style="thick"/>
      <right/>
      <top style="thick"/>
      <bottom style="thick"/>
    </border>
    <border>
      <left/>
      <right style="thick"/>
      <top style="thick"/>
      <bottom style="thick"/>
    </border>
    <border>
      <left style="thick">
        <color rgb="FFFF0000"/>
      </left>
      <right/>
      <top style="thick">
        <color rgb="FFFF0000"/>
      </top>
      <bottom style="thick">
        <color rgb="FFFF0000"/>
      </bottom>
    </border>
    <border>
      <left/>
      <right/>
      <top style="thick">
        <color rgb="FFFF0000"/>
      </top>
      <bottom style="thick">
        <color rgb="FFFF0000"/>
      </bottom>
    </border>
    <border>
      <left/>
      <right/>
      <top style="thick"/>
      <bottom style="thick"/>
    </border>
    <border>
      <left/>
      <right style="thick">
        <color rgb="FFFF0000"/>
      </right>
      <top style="thick">
        <color rgb="FFFF0000"/>
      </top>
      <bottom style="thick">
        <color rgb="FFFF0000"/>
      </bottom>
    </border>
    <border>
      <left style="thick"/>
      <right style="thick"/>
      <top style="thick"/>
      <bottom style="thick"/>
    </border>
    <border>
      <left style="thick">
        <color rgb="FFFF0000"/>
      </left>
      <right/>
      <top style="thick"/>
      <bottom style="thick"/>
    </border>
    <border>
      <left style="thick">
        <color rgb="FFFF0000"/>
      </left>
      <right style="thick">
        <color rgb="FFFF0000"/>
      </right>
      <top style="thick">
        <color rgb="FFFF0000"/>
      </top>
      <bottom/>
    </border>
    <border>
      <left/>
      <right style="thick">
        <color rgb="FFFF0000"/>
      </right>
      <top style="thick"/>
      <bottom style="thick"/>
    </border>
    <border>
      <left>
        <color indexed="63"/>
      </left>
      <right style="thick"/>
      <top style="hair"/>
      <bottom style="thick"/>
    </border>
    <border>
      <left style="thick"/>
      <right style="hair"/>
      <top style="hair"/>
      <bottom style="thick"/>
    </border>
    <border>
      <left style="thick">
        <color rgb="FFFF0000"/>
      </left>
      <right style="thick"/>
      <top/>
      <bottom style="thick"/>
    </border>
    <border>
      <left style="thick"/>
      <right style="thick">
        <color rgb="FFFF0000"/>
      </right>
      <top/>
      <bottom style="thick"/>
    </border>
    <border>
      <left style="thick"/>
      <right/>
      <top style="thick">
        <color rgb="FFFF0000"/>
      </top>
      <bottom/>
    </border>
    <border>
      <left/>
      <right style="thick">
        <color rgb="FFFF0000"/>
      </right>
      <top style="thick">
        <color rgb="FFFF0000"/>
      </top>
      <bottom/>
    </border>
    <border>
      <left style="thick"/>
      <right/>
      <top/>
      <bottom style="thick"/>
    </border>
    <border>
      <left/>
      <right style="thick">
        <color rgb="FFFF0000"/>
      </right>
      <top/>
      <bottom style="thick"/>
    </border>
    <border>
      <left style="thick">
        <color rgb="FFFF0000"/>
      </left>
      <right/>
      <top style="thick"/>
      <bottom/>
    </border>
    <border>
      <left/>
      <right style="thick"/>
      <top style="thick"/>
      <bottom/>
    </border>
    <border>
      <left style="thick">
        <color rgb="FFFF0000"/>
      </left>
      <right style="thick">
        <color rgb="FFFF0000"/>
      </right>
      <top style="thick">
        <color rgb="FFFF0000"/>
      </top>
      <bottom style="thick"/>
    </border>
    <border>
      <left style="thick">
        <color rgb="FFFF0000"/>
      </left>
      <right/>
      <top style="thick">
        <color rgb="FFFF0000"/>
      </top>
      <bottom/>
    </border>
    <border>
      <left/>
      <right/>
      <top style="thick">
        <color rgb="FFFF0000"/>
      </top>
      <bottom/>
    </border>
    <border>
      <left style="thick">
        <color rgb="FFFF0000"/>
      </left>
      <right/>
      <top/>
      <bottom style="thick"/>
    </border>
    <border>
      <left style="thick"/>
      <right style="thick">
        <color rgb="FFFF0000"/>
      </right>
      <top style="thick"/>
      <bottom style="thick"/>
    </border>
    <border>
      <left style="thick">
        <color rgb="FFFF0000"/>
      </left>
      <right style="thick"/>
      <top style="thick"/>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677">
    <xf numFmtId="0" fontId="0" fillId="0" borderId="0" xfId="0" applyAlignment="1">
      <alignment/>
    </xf>
    <xf numFmtId="8" fontId="0" fillId="0" borderId="0" xfId="0" applyNumberFormat="1" applyAlignment="1">
      <alignment/>
    </xf>
    <xf numFmtId="44" fontId="0" fillId="0" borderId="0" xfId="44" applyFont="1" applyAlignment="1">
      <alignment/>
    </xf>
    <xf numFmtId="0" fontId="2" fillId="0" borderId="0" xfId="0" applyFont="1" applyAlignment="1">
      <alignment/>
    </xf>
    <xf numFmtId="8" fontId="2" fillId="0" borderId="0" xfId="0" applyNumberFormat="1" applyFont="1" applyAlignment="1">
      <alignment/>
    </xf>
    <xf numFmtId="0" fontId="3" fillId="0" borderId="0" xfId="0" applyFont="1" applyAlignment="1">
      <alignment/>
    </xf>
    <xf numFmtId="44" fontId="0" fillId="33" borderId="10" xfId="44" applyFont="1" applyFill="1" applyBorder="1" applyAlignment="1">
      <alignment/>
    </xf>
    <xf numFmtId="0" fontId="3" fillId="0" borderId="0" xfId="0" applyFont="1" applyAlignment="1">
      <alignment horizontal="center"/>
    </xf>
    <xf numFmtId="8" fontId="6" fillId="0" borderId="0" xfId="0" applyNumberFormat="1" applyFont="1" applyAlignment="1">
      <alignment/>
    </xf>
    <xf numFmtId="0" fontId="6" fillId="0" borderId="0" xfId="0" applyFont="1" applyAlignment="1">
      <alignment/>
    </xf>
    <xf numFmtId="0" fontId="2" fillId="0" borderId="11" xfId="0" applyFont="1" applyBorder="1" applyAlignment="1">
      <alignment horizontal="center" vertical="center" wrapText="1"/>
    </xf>
    <xf numFmtId="44" fontId="0" fillId="0" borderId="10" xfId="44" applyFont="1" applyBorder="1" applyAlignment="1">
      <alignment/>
    </xf>
    <xf numFmtId="44" fontId="0" fillId="0" borderId="12" xfId="44" applyFont="1" applyBorder="1" applyAlignment="1">
      <alignment/>
    </xf>
    <xf numFmtId="44" fontId="0" fillId="0" borderId="13" xfId="44" applyFont="1" applyBorder="1" applyAlignment="1">
      <alignment/>
    </xf>
    <xf numFmtId="8" fontId="2" fillId="0" borderId="13" xfId="0" applyNumberFormat="1" applyFont="1" applyBorder="1" applyAlignment="1">
      <alignment/>
    </xf>
    <xf numFmtId="44" fontId="0" fillId="0" borderId="13" xfId="44" applyFont="1" applyBorder="1" applyAlignment="1">
      <alignment/>
    </xf>
    <xf numFmtId="44" fontId="5" fillId="0" borderId="13" xfId="44" applyFont="1" applyBorder="1" applyAlignment="1">
      <alignment/>
    </xf>
    <xf numFmtId="44" fontId="0" fillId="33" borderId="13" xfId="44" applyFont="1" applyFill="1" applyBorder="1" applyAlignment="1">
      <alignment/>
    </xf>
    <xf numFmtId="8" fontId="5" fillId="0" borderId="0" xfId="0" applyNumberFormat="1" applyFont="1" applyAlignment="1">
      <alignment/>
    </xf>
    <xf numFmtId="0" fontId="5" fillId="0" borderId="0" xfId="0" applyFont="1" applyAlignment="1">
      <alignment/>
    </xf>
    <xf numFmtId="0" fontId="0" fillId="33" borderId="0" xfId="0" applyFill="1" applyAlignment="1">
      <alignment/>
    </xf>
    <xf numFmtId="0" fontId="9" fillId="33" borderId="0" xfId="0" applyFont="1" applyFill="1" applyAlignment="1">
      <alignment/>
    </xf>
    <xf numFmtId="44" fontId="0" fillId="0" borderId="0" xfId="0" applyNumberFormat="1" applyAlignment="1">
      <alignment/>
    </xf>
    <xf numFmtId="0" fontId="10" fillId="0" borderId="0" xfId="0" applyFont="1" applyAlignment="1">
      <alignment horizontal="right"/>
    </xf>
    <xf numFmtId="0" fontId="3" fillId="0" borderId="0" xfId="0" applyFont="1" applyAlignment="1">
      <alignment horizontal="right"/>
    </xf>
    <xf numFmtId="44" fontId="10" fillId="0" borderId="13" xfId="44" applyFont="1" applyBorder="1" applyAlignment="1">
      <alignment/>
    </xf>
    <xf numFmtId="44" fontId="4" fillId="0" borderId="13" xfId="44" applyFont="1" applyBorder="1" applyAlignment="1">
      <alignment/>
    </xf>
    <xf numFmtId="44" fontId="0" fillId="0" borderId="14" xfId="44" applyFont="1" applyBorder="1" applyAlignment="1">
      <alignment/>
    </xf>
    <xf numFmtId="0" fontId="0" fillId="0" borderId="15" xfId="0" applyBorder="1" applyAlignment="1">
      <alignment/>
    </xf>
    <xf numFmtId="0" fontId="3" fillId="0" borderId="16" xfId="0" applyFont="1" applyBorder="1" applyAlignment="1">
      <alignment/>
    </xf>
    <xf numFmtId="0" fontId="3" fillId="0" borderId="16" xfId="0" applyFont="1" applyBorder="1" applyAlignment="1">
      <alignment horizontal="right"/>
    </xf>
    <xf numFmtId="8" fontId="2" fillId="0" borderId="16" xfId="0" applyNumberFormat="1" applyFont="1" applyBorder="1" applyAlignment="1">
      <alignment/>
    </xf>
    <xf numFmtId="8" fontId="6" fillId="0" borderId="16" xfId="0" applyNumberFormat="1" applyFont="1" applyBorder="1" applyAlignment="1">
      <alignment/>
    </xf>
    <xf numFmtId="0" fontId="2" fillId="0" borderId="16" xfId="0" applyFont="1" applyBorder="1" applyAlignment="1">
      <alignment/>
    </xf>
    <xf numFmtId="0" fontId="6" fillId="0" borderId="16" xfId="0" applyFont="1" applyBorder="1" applyAlignment="1">
      <alignment/>
    </xf>
    <xf numFmtId="0" fontId="10" fillId="0" borderId="17" xfId="0" applyFont="1" applyBorder="1" applyAlignment="1">
      <alignment horizontal="center" wrapText="1"/>
    </xf>
    <xf numFmtId="0" fontId="10" fillId="0" borderId="0" xfId="0" applyFont="1" applyBorder="1" applyAlignment="1">
      <alignment horizontal="center" wrapText="1"/>
    </xf>
    <xf numFmtId="8" fontId="10" fillId="0" borderId="17" xfId="0" applyNumberFormat="1" applyFont="1" applyBorder="1" applyAlignment="1">
      <alignment horizontal="center" wrapText="1"/>
    </xf>
    <xf numFmtId="0" fontId="4" fillId="0" borderId="13" xfId="0" applyFont="1" applyBorder="1" applyAlignment="1">
      <alignment horizontal="right"/>
    </xf>
    <xf numFmtId="8" fontId="10" fillId="0" borderId="0" xfId="0" applyNumberFormat="1" applyFont="1" applyBorder="1" applyAlignment="1">
      <alignment horizontal="center" wrapText="1"/>
    </xf>
    <xf numFmtId="44" fontId="10" fillId="34" borderId="18" xfId="44" applyFont="1" applyFill="1" applyBorder="1" applyAlignment="1">
      <alignment/>
    </xf>
    <xf numFmtId="44" fontId="0" fillId="34" borderId="18" xfId="44" applyFont="1" applyFill="1" applyBorder="1" applyAlignment="1">
      <alignment/>
    </xf>
    <xf numFmtId="8" fontId="10" fillId="0" borderId="19" xfId="0" applyNumberFormat="1" applyFont="1" applyBorder="1" applyAlignment="1">
      <alignment horizontal="center" wrapText="1"/>
    </xf>
    <xf numFmtId="8" fontId="82" fillId="0" borderId="0" xfId="0" applyNumberFormat="1" applyFont="1" applyAlignment="1">
      <alignment/>
    </xf>
    <xf numFmtId="8" fontId="0" fillId="34" borderId="13" xfId="44" applyNumberFormat="1" applyFont="1" applyFill="1" applyBorder="1" applyAlignment="1">
      <alignment/>
    </xf>
    <xf numFmtId="44" fontId="83" fillId="0" borderId="13" xfId="44" applyFont="1" applyBorder="1" applyAlignment="1">
      <alignment/>
    </xf>
    <xf numFmtId="44" fontId="83" fillId="34" borderId="13" xfId="44" applyFont="1" applyFill="1" applyBorder="1" applyAlignment="1">
      <alignment/>
    </xf>
    <xf numFmtId="44" fontId="83" fillId="34" borderId="18" xfId="44" applyFont="1" applyFill="1" applyBorder="1" applyAlignment="1">
      <alignment/>
    </xf>
    <xf numFmtId="0" fontId="2" fillId="33" borderId="16" xfId="0" applyFont="1" applyFill="1" applyBorder="1" applyAlignment="1">
      <alignment/>
    </xf>
    <xf numFmtId="0" fontId="84" fillId="0" borderId="16" xfId="0" applyFont="1" applyBorder="1" applyAlignment="1">
      <alignment/>
    </xf>
    <xf numFmtId="0" fontId="82" fillId="0" borderId="16" xfId="0" applyFont="1" applyBorder="1" applyAlignment="1">
      <alignment/>
    </xf>
    <xf numFmtId="8" fontId="0" fillId="0" borderId="13" xfId="44" applyNumberFormat="1" applyFont="1" applyBorder="1" applyAlignment="1">
      <alignment/>
    </xf>
    <xf numFmtId="44" fontId="0" fillId="34" borderId="13" xfId="44" applyNumberFormat="1" applyFont="1" applyFill="1" applyBorder="1" applyAlignment="1">
      <alignment/>
    </xf>
    <xf numFmtId="44" fontId="83" fillId="33" borderId="13" xfId="44" applyFont="1" applyFill="1" applyBorder="1" applyAlignment="1">
      <alignment/>
    </xf>
    <xf numFmtId="0" fontId="0" fillId="35" borderId="0" xfId="0" applyFill="1" applyAlignment="1">
      <alignment/>
    </xf>
    <xf numFmtId="0" fontId="2" fillId="0" borderId="20" xfId="0" applyFont="1" applyBorder="1" applyAlignment="1">
      <alignment/>
    </xf>
    <xf numFmtId="0" fontId="6" fillId="0" borderId="21" xfId="0" applyFont="1" applyBorder="1" applyAlignment="1">
      <alignment/>
    </xf>
    <xf numFmtId="44" fontId="0" fillId="0" borderId="10" xfId="44" applyFont="1" applyBorder="1" applyAlignment="1">
      <alignment/>
    </xf>
    <xf numFmtId="10" fontId="3" fillId="0" borderId="22" xfId="0" applyNumberFormat="1" applyFont="1" applyBorder="1" applyAlignment="1">
      <alignment/>
    </xf>
    <xf numFmtId="44" fontId="0" fillId="0" borderId="23" xfId="44" applyFont="1" applyBorder="1" applyAlignment="1">
      <alignment horizontal="left"/>
    </xf>
    <xf numFmtId="44" fontId="0" fillId="0" borderId="23" xfId="44" applyFont="1" applyBorder="1" applyAlignment="1">
      <alignment/>
    </xf>
    <xf numFmtId="8" fontId="2" fillId="0" borderId="20" xfId="0" applyNumberFormat="1" applyFont="1" applyBorder="1" applyAlignment="1">
      <alignment/>
    </xf>
    <xf numFmtId="0" fontId="3" fillId="0" borderId="21" xfId="0" applyFont="1" applyBorder="1" applyAlignment="1">
      <alignment horizontal="center"/>
    </xf>
    <xf numFmtId="0" fontId="3" fillId="0" borderId="22" xfId="0" applyFont="1" applyBorder="1" applyAlignment="1">
      <alignment horizontal="left"/>
    </xf>
    <xf numFmtId="0" fontId="3" fillId="0" borderId="21" xfId="0" applyFont="1" applyBorder="1" applyAlignment="1">
      <alignment/>
    </xf>
    <xf numFmtId="0" fontId="3" fillId="0" borderId="24" xfId="0" applyFont="1" applyBorder="1" applyAlignment="1">
      <alignment horizontal="center"/>
    </xf>
    <xf numFmtId="44" fontId="0" fillId="0" borderId="25" xfId="44" applyFont="1" applyBorder="1" applyAlignment="1">
      <alignment/>
    </xf>
    <xf numFmtId="0" fontId="3" fillId="0" borderId="22" xfId="0" applyFont="1" applyBorder="1" applyAlignment="1">
      <alignment horizontal="center"/>
    </xf>
    <xf numFmtId="44" fontId="5" fillId="0" borderId="10" xfId="44" applyFont="1" applyBorder="1" applyAlignment="1">
      <alignment/>
    </xf>
    <xf numFmtId="0" fontId="4" fillId="36" borderId="26" xfId="0" applyFont="1" applyFill="1" applyBorder="1" applyAlignment="1" applyProtection="1">
      <alignment horizontal="right"/>
      <protection locked="0"/>
    </xf>
    <xf numFmtId="44" fontId="4" fillId="36" borderId="26" xfId="0" applyNumberFormat="1" applyFont="1" applyFill="1" applyBorder="1" applyAlignment="1" applyProtection="1">
      <alignment/>
      <protection locked="0"/>
    </xf>
    <xf numFmtId="44" fontId="4" fillId="36" borderId="26" xfId="44" applyFont="1" applyFill="1" applyBorder="1" applyAlignment="1" applyProtection="1">
      <alignment horizontal="right"/>
      <protection locked="0"/>
    </xf>
    <xf numFmtId="44" fontId="0" fillId="0" borderId="23" xfId="44" applyFont="1" applyBorder="1" applyAlignment="1">
      <alignment horizontal="left"/>
    </xf>
    <xf numFmtId="44" fontId="0" fillId="0" borderId="23" xfId="44" applyFont="1" applyBorder="1" applyAlignment="1">
      <alignment/>
    </xf>
    <xf numFmtId="44" fontId="10" fillId="33" borderId="27" xfId="44" applyFont="1" applyFill="1" applyBorder="1" applyAlignment="1">
      <alignment/>
    </xf>
    <xf numFmtId="44" fontId="0" fillId="33" borderId="27" xfId="44" applyFont="1" applyFill="1" applyBorder="1" applyAlignment="1">
      <alignment/>
    </xf>
    <xf numFmtId="44" fontId="83" fillId="33" borderId="27" xfId="44" applyFont="1" applyFill="1" applyBorder="1" applyAlignment="1">
      <alignment/>
    </xf>
    <xf numFmtId="44" fontId="0" fillId="34" borderId="28" xfId="44" applyFont="1" applyFill="1" applyBorder="1" applyAlignment="1">
      <alignment/>
    </xf>
    <xf numFmtId="44" fontId="0" fillId="34" borderId="29" xfId="44" applyFont="1" applyFill="1" applyBorder="1" applyAlignment="1">
      <alignment/>
    </xf>
    <xf numFmtId="44" fontId="0" fillId="34" borderId="30" xfId="44" applyNumberFormat="1" applyFont="1" applyFill="1" applyBorder="1" applyAlignment="1">
      <alignment/>
    </xf>
    <xf numFmtId="44" fontId="0" fillId="34" borderId="27" xfId="44" applyFont="1" applyFill="1" applyBorder="1" applyAlignment="1">
      <alignment/>
    </xf>
    <xf numFmtId="8" fontId="0" fillId="0" borderId="0" xfId="0" applyNumberFormat="1" applyFont="1" applyAlignment="1">
      <alignment/>
    </xf>
    <xf numFmtId="0" fontId="2" fillId="0" borderId="11" xfId="0" applyFont="1" applyFill="1" applyBorder="1" applyAlignment="1">
      <alignment horizontal="center" vertical="center" wrapText="1"/>
    </xf>
    <xf numFmtId="44" fontId="10" fillId="0" borderId="13" xfId="44" applyFont="1" applyFill="1" applyBorder="1" applyAlignment="1">
      <alignment/>
    </xf>
    <xf numFmtId="44" fontId="0" fillId="0" borderId="13" xfId="44" applyFont="1" applyFill="1" applyBorder="1" applyAlignment="1">
      <alignment/>
    </xf>
    <xf numFmtId="44" fontId="0" fillId="0" borderId="10" xfId="44" applyFont="1" applyFill="1" applyBorder="1" applyAlignment="1">
      <alignment/>
    </xf>
    <xf numFmtId="44" fontId="83" fillId="0" borderId="13" xfId="44" applyFont="1" applyFill="1" applyBorder="1" applyAlignment="1">
      <alignment/>
    </xf>
    <xf numFmtId="0" fontId="2" fillId="0" borderId="31" xfId="0" applyFont="1" applyFill="1" applyBorder="1" applyAlignment="1">
      <alignment horizontal="center" vertical="center" wrapText="1"/>
    </xf>
    <xf numFmtId="44" fontId="0" fillId="0" borderId="32" xfId="44" applyFont="1" applyFill="1" applyBorder="1" applyAlignment="1">
      <alignment/>
    </xf>
    <xf numFmtId="8" fontId="4" fillId="0" borderId="30" xfId="44" applyNumberFormat="1" applyFont="1" applyFill="1" applyBorder="1" applyAlignment="1">
      <alignment/>
    </xf>
    <xf numFmtId="44" fontId="0" fillId="0" borderId="30" xfId="44" applyFont="1" applyFill="1" applyBorder="1" applyAlignment="1">
      <alignment/>
    </xf>
    <xf numFmtId="44" fontId="10" fillId="0" borderId="30" xfId="44" applyFont="1" applyFill="1" applyBorder="1" applyAlignment="1">
      <alignment/>
    </xf>
    <xf numFmtId="44" fontId="0" fillId="0" borderId="33" xfId="44" applyFont="1" applyFill="1" applyBorder="1" applyAlignment="1">
      <alignment/>
    </xf>
    <xf numFmtId="44" fontId="0" fillId="0" borderId="22" xfId="44" applyFont="1" applyFill="1" applyBorder="1" applyAlignment="1">
      <alignment/>
    </xf>
    <xf numFmtId="44" fontId="0" fillId="0" borderId="34" xfId="44" applyFont="1" applyFill="1" applyBorder="1" applyAlignment="1">
      <alignment/>
    </xf>
    <xf numFmtId="44" fontId="0" fillId="0" borderId="30" xfId="44" applyFont="1" applyFill="1" applyBorder="1" applyAlignment="1">
      <alignment/>
    </xf>
    <xf numFmtId="44" fontId="0" fillId="0" borderId="22" xfId="44" applyFont="1" applyFill="1" applyBorder="1" applyAlignment="1">
      <alignment horizontal="left"/>
    </xf>
    <xf numFmtId="44" fontId="0" fillId="0" borderId="24" xfId="44" applyFont="1" applyFill="1" applyBorder="1" applyAlignment="1">
      <alignment/>
    </xf>
    <xf numFmtId="44" fontId="0" fillId="0" borderId="23" xfId="44" applyFont="1" applyFill="1" applyBorder="1" applyAlignment="1">
      <alignment/>
    </xf>
    <xf numFmtId="44" fontId="0" fillId="0" borderId="23" xfId="44" applyFont="1" applyFill="1" applyBorder="1" applyAlignment="1">
      <alignment horizontal="left"/>
    </xf>
    <xf numFmtId="44" fontId="4" fillId="0" borderId="30" xfId="44" applyFont="1" applyFill="1" applyBorder="1" applyAlignment="1">
      <alignment/>
    </xf>
    <xf numFmtId="44" fontId="0" fillId="0" borderId="22" xfId="44" applyFont="1" applyFill="1" applyBorder="1" applyAlignment="1">
      <alignment/>
    </xf>
    <xf numFmtId="44" fontId="0" fillId="0" borderId="34" xfId="44" applyFont="1" applyFill="1" applyBorder="1" applyAlignment="1">
      <alignment/>
    </xf>
    <xf numFmtId="44" fontId="0" fillId="0" borderId="33" xfId="44" applyFont="1" applyFill="1" applyBorder="1" applyAlignment="1">
      <alignment/>
    </xf>
    <xf numFmtId="8" fontId="0" fillId="0" borderId="13" xfId="44" applyNumberFormat="1" applyFont="1" applyFill="1" applyBorder="1" applyAlignment="1">
      <alignment/>
    </xf>
    <xf numFmtId="164" fontId="0" fillId="0" borderId="10" xfId="44" applyNumberFormat="1" applyFont="1" applyFill="1" applyBorder="1" applyAlignment="1">
      <alignment/>
    </xf>
    <xf numFmtId="164" fontId="0" fillId="0" borderId="13" xfId="44" applyNumberFormat="1" applyFont="1" applyFill="1" applyBorder="1" applyAlignment="1">
      <alignment/>
    </xf>
    <xf numFmtId="0" fontId="2" fillId="0" borderId="35" xfId="0" applyFont="1" applyFill="1" applyBorder="1" applyAlignment="1">
      <alignment horizontal="center" vertical="center" wrapText="1"/>
    </xf>
    <xf numFmtId="44" fontId="0" fillId="0" borderId="36" xfId="44" applyFont="1" applyFill="1" applyBorder="1" applyAlignment="1">
      <alignment/>
    </xf>
    <xf numFmtId="44" fontId="0" fillId="0" borderId="18" xfId="44" applyFont="1" applyFill="1" applyBorder="1" applyAlignment="1">
      <alignment/>
    </xf>
    <xf numFmtId="44" fontId="10" fillId="0" borderId="18" xfId="44" applyFont="1" applyFill="1" applyBorder="1" applyAlignment="1">
      <alignment/>
    </xf>
    <xf numFmtId="44" fontId="0" fillId="0" borderId="37" xfId="44" applyFont="1" applyFill="1" applyBorder="1" applyAlignment="1">
      <alignment/>
    </xf>
    <xf numFmtId="44" fontId="0" fillId="0" borderId="38" xfId="44" applyFont="1" applyFill="1" applyBorder="1" applyAlignment="1">
      <alignment/>
    </xf>
    <xf numFmtId="44" fontId="0" fillId="0" borderId="29" xfId="44" applyFont="1" applyFill="1" applyBorder="1" applyAlignment="1">
      <alignment/>
    </xf>
    <xf numFmtId="44" fontId="0" fillId="0" borderId="18" xfId="44" applyFont="1" applyFill="1" applyBorder="1" applyAlignment="1">
      <alignment/>
    </xf>
    <xf numFmtId="44" fontId="83" fillId="0" borderId="18" xfId="44" applyFont="1" applyFill="1" applyBorder="1" applyAlignment="1">
      <alignment/>
    </xf>
    <xf numFmtId="44" fontId="0" fillId="37" borderId="30" xfId="44" applyNumberFormat="1" applyFont="1" applyFill="1" applyBorder="1" applyAlignment="1">
      <alignment/>
    </xf>
    <xf numFmtId="44" fontId="0" fillId="37" borderId="27" xfId="44" applyFont="1" applyFill="1" applyBorder="1" applyAlignment="1">
      <alignment/>
    </xf>
    <xf numFmtId="44" fontId="0" fillId="37" borderId="13" xfId="44" applyNumberFormat="1" applyFont="1" applyFill="1" applyBorder="1" applyAlignment="1">
      <alignment/>
    </xf>
    <xf numFmtId="44" fontId="0" fillId="37" borderId="18" xfId="44" applyFont="1" applyFill="1" applyBorder="1" applyAlignment="1">
      <alignment/>
    </xf>
    <xf numFmtId="44" fontId="4" fillId="0" borderId="18" xfId="44" applyFont="1" applyFill="1" applyBorder="1" applyAlignment="1">
      <alignment/>
    </xf>
    <xf numFmtId="44" fontId="0" fillId="0" borderId="39" xfId="44" applyFont="1" applyFill="1" applyBorder="1" applyAlignment="1">
      <alignment/>
    </xf>
    <xf numFmtId="0" fontId="0" fillId="0" borderId="0" xfId="0" applyFill="1" applyAlignment="1">
      <alignment/>
    </xf>
    <xf numFmtId="0" fontId="2" fillId="0" borderId="40" xfId="0" applyFont="1" applyFill="1" applyBorder="1" applyAlignment="1">
      <alignment horizontal="center" vertical="center" wrapText="1"/>
    </xf>
    <xf numFmtId="44" fontId="0" fillId="0" borderId="41" xfId="44" applyFont="1" applyFill="1" applyBorder="1" applyAlignment="1">
      <alignment/>
    </xf>
    <xf numFmtId="44" fontId="4" fillId="0" borderId="27" xfId="44" applyFont="1" applyFill="1" applyBorder="1" applyAlignment="1">
      <alignment/>
    </xf>
    <xf numFmtId="44" fontId="0" fillId="0" borderId="27" xfId="44" applyFont="1" applyFill="1" applyBorder="1" applyAlignment="1">
      <alignment/>
    </xf>
    <xf numFmtId="44" fontId="10" fillId="0" borderId="27" xfId="44" applyFont="1" applyFill="1" applyBorder="1" applyAlignment="1">
      <alignment/>
    </xf>
    <xf numFmtId="44" fontId="0" fillId="0" borderId="42" xfId="44" applyFont="1" applyFill="1" applyBorder="1" applyAlignment="1">
      <alignment/>
    </xf>
    <xf numFmtId="44" fontId="0" fillId="0" borderId="43" xfId="44" applyFont="1" applyFill="1" applyBorder="1" applyAlignment="1">
      <alignment/>
    </xf>
    <xf numFmtId="44" fontId="0" fillId="0" borderId="28" xfId="44" applyFont="1" applyFill="1" applyBorder="1" applyAlignment="1">
      <alignment/>
    </xf>
    <xf numFmtId="44" fontId="0" fillId="0" borderId="27" xfId="44" applyFont="1" applyFill="1" applyBorder="1" applyAlignment="1">
      <alignment/>
    </xf>
    <xf numFmtId="44" fontId="83" fillId="0" borderId="27" xfId="44" applyFont="1" applyFill="1" applyBorder="1" applyAlignment="1">
      <alignment/>
    </xf>
    <xf numFmtId="44" fontId="0" fillId="0" borderId="43" xfId="44" applyFont="1" applyFill="1" applyBorder="1" applyAlignment="1">
      <alignment/>
    </xf>
    <xf numFmtId="44" fontId="0" fillId="0" borderId="28" xfId="44" applyFont="1" applyFill="1" applyBorder="1" applyAlignment="1">
      <alignment/>
    </xf>
    <xf numFmtId="44" fontId="0" fillId="38" borderId="44" xfId="44" applyFont="1" applyFill="1" applyBorder="1" applyAlignment="1">
      <alignment/>
    </xf>
    <xf numFmtId="0" fontId="2" fillId="0" borderId="45" xfId="0" applyFont="1" applyFill="1" applyBorder="1" applyAlignment="1">
      <alignment horizontal="center" vertical="center" wrapText="1"/>
    </xf>
    <xf numFmtId="44" fontId="0" fillId="0" borderId="46" xfId="44" applyFont="1" applyFill="1" applyBorder="1" applyAlignment="1">
      <alignment/>
    </xf>
    <xf numFmtId="44" fontId="4" fillId="0" borderId="47" xfId="44" applyFont="1" applyFill="1" applyBorder="1" applyAlignment="1">
      <alignment/>
    </xf>
    <xf numFmtId="44" fontId="0" fillId="0" borderId="47" xfId="44" applyFont="1" applyFill="1" applyBorder="1" applyAlignment="1">
      <alignment/>
    </xf>
    <xf numFmtId="44" fontId="10" fillId="0" borderId="47" xfId="44" applyFont="1" applyFill="1" applyBorder="1" applyAlignment="1">
      <alignment/>
    </xf>
    <xf numFmtId="44" fontId="0" fillId="0" borderId="48" xfId="44" applyFont="1" applyFill="1" applyBorder="1" applyAlignment="1">
      <alignment/>
    </xf>
    <xf numFmtId="44" fontId="0" fillId="0" borderId="49" xfId="44" applyFont="1" applyFill="1" applyBorder="1" applyAlignment="1">
      <alignment/>
    </xf>
    <xf numFmtId="44" fontId="0" fillId="0" borderId="50" xfId="44" applyFont="1" applyFill="1" applyBorder="1" applyAlignment="1">
      <alignment/>
    </xf>
    <xf numFmtId="44" fontId="0" fillId="0" borderId="47" xfId="44" applyFont="1" applyFill="1" applyBorder="1" applyAlignment="1">
      <alignment/>
    </xf>
    <xf numFmtId="44" fontId="83" fillId="0" borderId="47" xfId="44" applyFont="1" applyFill="1" applyBorder="1" applyAlignment="1">
      <alignment/>
    </xf>
    <xf numFmtId="44" fontId="0" fillId="0" borderId="49" xfId="44" applyFont="1" applyFill="1" applyBorder="1" applyAlignment="1">
      <alignment/>
    </xf>
    <xf numFmtId="44" fontId="0" fillId="0" borderId="50" xfId="44" applyFont="1" applyFill="1" applyBorder="1" applyAlignment="1">
      <alignment/>
    </xf>
    <xf numFmtId="0" fontId="2" fillId="0" borderId="51" xfId="0" applyFont="1" applyBorder="1" applyAlignment="1">
      <alignment horizontal="center" vertical="center" wrapText="1"/>
    </xf>
    <xf numFmtId="44" fontId="0" fillId="0" borderId="52" xfId="44" applyFont="1" applyBorder="1" applyAlignment="1">
      <alignment/>
    </xf>
    <xf numFmtId="44" fontId="4" fillId="0" borderId="44" xfId="44" applyFont="1" applyBorder="1" applyAlignment="1">
      <alignment/>
    </xf>
    <xf numFmtId="44" fontId="0" fillId="0" borderId="44" xfId="44" applyFont="1" applyBorder="1" applyAlignment="1">
      <alignment/>
    </xf>
    <xf numFmtId="44" fontId="10" fillId="0" borderId="44" xfId="44" applyFont="1" applyBorder="1" applyAlignment="1">
      <alignment/>
    </xf>
    <xf numFmtId="44" fontId="0" fillId="0" borderId="53" xfId="44" applyFont="1" applyBorder="1" applyAlignment="1">
      <alignment/>
    </xf>
    <xf numFmtId="44" fontId="0" fillId="0" borderId="54" xfId="44" applyFont="1" applyBorder="1" applyAlignment="1">
      <alignment/>
    </xf>
    <xf numFmtId="44" fontId="0" fillId="0" borderId="55" xfId="44" applyFont="1" applyBorder="1" applyAlignment="1">
      <alignment/>
    </xf>
    <xf numFmtId="44" fontId="0" fillId="0" borderId="44" xfId="44" applyFont="1" applyBorder="1" applyAlignment="1">
      <alignment/>
    </xf>
    <xf numFmtId="44" fontId="83" fillId="0" borderId="44" xfId="44" applyFont="1" applyBorder="1" applyAlignment="1">
      <alignment/>
    </xf>
    <xf numFmtId="44" fontId="0" fillId="0" borderId="54" xfId="44" applyFont="1" applyBorder="1" applyAlignment="1">
      <alignment horizontal="left"/>
    </xf>
    <xf numFmtId="44" fontId="0" fillId="0" borderId="56" xfId="44" applyFont="1" applyFill="1" applyBorder="1" applyAlignment="1">
      <alignment/>
    </xf>
    <xf numFmtId="44" fontId="0" fillId="37" borderId="44" xfId="44" applyFont="1" applyFill="1" applyBorder="1" applyAlignment="1">
      <alignment/>
    </xf>
    <xf numFmtId="44" fontId="0" fillId="0" borderId="47" xfId="44" applyNumberFormat="1" applyFont="1" applyFill="1" applyBorder="1" applyAlignment="1">
      <alignment/>
    </xf>
    <xf numFmtId="44" fontId="0" fillId="0" borderId="57" xfId="44" applyNumberFormat="1" applyFont="1" applyFill="1" applyBorder="1" applyAlignment="1">
      <alignment/>
    </xf>
    <xf numFmtId="44" fontId="0" fillId="33" borderId="44" xfId="44" applyFont="1" applyFill="1" applyBorder="1" applyAlignment="1">
      <alignment/>
    </xf>
    <xf numFmtId="44" fontId="0" fillId="0" borderId="54" xfId="44" applyFont="1" applyBorder="1" applyAlignment="1">
      <alignment horizontal="left"/>
    </xf>
    <xf numFmtId="44" fontId="0" fillId="0" borderId="58" xfId="44" applyFont="1" applyBorder="1" applyAlignment="1">
      <alignment/>
    </xf>
    <xf numFmtId="0" fontId="2" fillId="0" borderId="59" xfId="0" applyFont="1" applyBorder="1" applyAlignment="1">
      <alignment horizontal="center" vertical="center" wrapText="1"/>
    </xf>
    <xf numFmtId="8" fontId="83" fillId="38" borderId="44" xfId="44" applyNumberFormat="1" applyFont="1" applyFill="1" applyBorder="1" applyAlignment="1">
      <alignment/>
    </xf>
    <xf numFmtId="44" fontId="0" fillId="0" borderId="44" xfId="44" applyNumberFormat="1" applyFont="1" applyBorder="1" applyAlignment="1">
      <alignment/>
    </xf>
    <xf numFmtId="8" fontId="0" fillId="0" borderId="30" xfId="44" applyNumberFormat="1" applyFont="1" applyFill="1" applyBorder="1" applyAlignment="1">
      <alignment/>
    </xf>
    <xf numFmtId="44" fontId="0" fillId="38" borderId="0" xfId="44" applyFont="1" applyFill="1" applyAlignment="1" applyProtection="1">
      <alignment/>
      <protection locked="0"/>
    </xf>
    <xf numFmtId="8" fontId="3" fillId="0" borderId="0" xfId="0" applyNumberFormat="1" applyFont="1" applyFill="1" applyBorder="1" applyAlignment="1">
      <alignment horizontal="right"/>
    </xf>
    <xf numFmtId="0" fontId="4" fillId="0" borderId="0" xfId="0" applyFont="1" applyAlignment="1">
      <alignment horizontal="right"/>
    </xf>
    <xf numFmtId="8" fontId="0" fillId="34" borderId="18" xfId="44" applyNumberFormat="1" applyFont="1" applyFill="1" applyBorder="1" applyAlignment="1">
      <alignment/>
    </xf>
    <xf numFmtId="44" fontId="0" fillId="34" borderId="30" xfId="44" applyFont="1" applyFill="1" applyBorder="1" applyAlignment="1">
      <alignment/>
    </xf>
    <xf numFmtId="44" fontId="83" fillId="34" borderId="30" xfId="44" applyFont="1" applyFill="1" applyBorder="1" applyAlignment="1">
      <alignment/>
    </xf>
    <xf numFmtId="0" fontId="0" fillId="34" borderId="0" xfId="0" applyFill="1" applyAlignment="1" applyProtection="1">
      <alignment/>
      <protection locked="0"/>
    </xf>
    <xf numFmtId="0" fontId="5" fillId="34" borderId="0" xfId="0" applyFont="1" applyFill="1" applyAlignment="1">
      <alignment/>
    </xf>
    <xf numFmtId="8" fontId="5" fillId="34" borderId="0" xfId="0" applyNumberFormat="1" applyFont="1" applyFill="1" applyAlignment="1">
      <alignment/>
    </xf>
    <xf numFmtId="0" fontId="0" fillId="0" borderId="13" xfId="0" applyFont="1" applyBorder="1" applyAlignment="1">
      <alignment/>
    </xf>
    <xf numFmtId="0" fontId="0" fillId="0" borderId="10" xfId="0" applyBorder="1" applyAlignment="1">
      <alignment/>
    </xf>
    <xf numFmtId="44" fontId="0" fillId="39" borderId="13" xfId="44" applyFont="1" applyFill="1" applyBorder="1" applyAlignment="1">
      <alignment/>
    </xf>
    <xf numFmtId="44" fontId="0" fillId="40" borderId="44" xfId="44" applyFont="1" applyFill="1" applyBorder="1" applyAlignment="1">
      <alignment/>
    </xf>
    <xf numFmtId="44" fontId="0" fillId="40" borderId="13" xfId="44" applyFont="1" applyFill="1" applyBorder="1" applyAlignment="1">
      <alignment/>
    </xf>
    <xf numFmtId="8" fontId="0" fillId="40" borderId="13" xfId="44" applyNumberFormat="1" applyFont="1" applyFill="1" applyBorder="1" applyAlignment="1">
      <alignment/>
    </xf>
    <xf numFmtId="44" fontId="0" fillId="40" borderId="13" xfId="44" applyFont="1" applyFill="1" applyBorder="1" applyAlignment="1">
      <alignment/>
    </xf>
    <xf numFmtId="44" fontId="4" fillId="40" borderId="30" xfId="44" applyFont="1" applyFill="1" applyBorder="1" applyAlignment="1">
      <alignment/>
    </xf>
    <xf numFmtId="44" fontId="4" fillId="40" borderId="13" xfId="44" applyFont="1" applyFill="1" applyBorder="1" applyAlignment="1">
      <alignment/>
    </xf>
    <xf numFmtId="44" fontId="4" fillId="40" borderId="47" xfId="44" applyFont="1" applyFill="1" applyBorder="1" applyAlignment="1">
      <alignment/>
    </xf>
    <xf numFmtId="44" fontId="0" fillId="39" borderId="13" xfId="44" applyFont="1" applyFill="1" applyBorder="1" applyAlignment="1">
      <alignment/>
    </xf>
    <xf numFmtId="44" fontId="83" fillId="39" borderId="13" xfId="44" applyFont="1" applyFill="1" applyBorder="1" applyAlignment="1">
      <alignment/>
    </xf>
    <xf numFmtId="44" fontId="0" fillId="39" borderId="14" xfId="44" applyFont="1" applyFill="1" applyBorder="1" applyAlignment="1">
      <alignment/>
    </xf>
    <xf numFmtId="44" fontId="0" fillId="39" borderId="23" xfId="44" applyFont="1" applyFill="1" applyBorder="1" applyAlignment="1">
      <alignment/>
    </xf>
    <xf numFmtId="44" fontId="0" fillId="39" borderId="10" xfId="44" applyFont="1" applyFill="1" applyBorder="1" applyAlignment="1">
      <alignment/>
    </xf>
    <xf numFmtId="44" fontId="0" fillId="39" borderId="10" xfId="44" applyFont="1" applyFill="1" applyBorder="1" applyAlignment="1">
      <alignment/>
    </xf>
    <xf numFmtId="0" fontId="2" fillId="39" borderId="11" xfId="0" applyFont="1" applyFill="1" applyBorder="1" applyAlignment="1">
      <alignment horizontal="center" vertical="center" wrapText="1"/>
    </xf>
    <xf numFmtId="44" fontId="10" fillId="39" borderId="13" xfId="44" applyFont="1" applyFill="1" applyBorder="1" applyAlignment="1">
      <alignment/>
    </xf>
    <xf numFmtId="0" fontId="2" fillId="39" borderId="40" xfId="0" applyFont="1" applyFill="1" applyBorder="1" applyAlignment="1">
      <alignment horizontal="center" vertical="center" wrapText="1"/>
    </xf>
    <xf numFmtId="44" fontId="0" fillId="39" borderId="28" xfId="44" applyFont="1" applyFill="1" applyBorder="1" applyAlignment="1">
      <alignment/>
    </xf>
    <xf numFmtId="44" fontId="0" fillId="39" borderId="27" xfId="44" applyFont="1" applyFill="1" applyBorder="1" applyAlignment="1">
      <alignment/>
    </xf>
    <xf numFmtId="44" fontId="10" fillId="39" borderId="27" xfId="44" applyFont="1" applyFill="1" applyBorder="1" applyAlignment="1">
      <alignment/>
    </xf>
    <xf numFmtId="44" fontId="0" fillId="39" borderId="42" xfId="44" applyFont="1" applyFill="1" applyBorder="1" applyAlignment="1">
      <alignment/>
    </xf>
    <xf numFmtId="44" fontId="0" fillId="39" borderId="43" xfId="44" applyFont="1" applyFill="1" applyBorder="1" applyAlignment="1">
      <alignment/>
    </xf>
    <xf numFmtId="8" fontId="0" fillId="39" borderId="13" xfId="44" applyNumberFormat="1" applyFont="1" applyFill="1" applyBorder="1" applyAlignment="1">
      <alignment/>
    </xf>
    <xf numFmtId="44" fontId="0" fillId="39" borderId="27" xfId="44" applyFont="1" applyFill="1" applyBorder="1" applyAlignment="1">
      <alignment/>
    </xf>
    <xf numFmtId="44" fontId="83" fillId="39" borderId="27" xfId="44" applyFont="1" applyFill="1" applyBorder="1" applyAlignment="1">
      <alignment/>
    </xf>
    <xf numFmtId="44" fontId="0" fillId="39" borderId="28" xfId="44" applyFont="1" applyFill="1" applyBorder="1" applyAlignment="1">
      <alignment/>
    </xf>
    <xf numFmtId="44" fontId="0" fillId="39" borderId="47" xfId="44" applyFont="1" applyFill="1" applyBorder="1" applyAlignment="1">
      <alignment/>
    </xf>
    <xf numFmtId="44" fontId="0" fillId="39" borderId="47" xfId="44" applyFont="1" applyFill="1" applyBorder="1" applyAlignment="1">
      <alignment/>
    </xf>
    <xf numFmtId="44" fontId="83" fillId="39" borderId="47" xfId="44" applyFont="1" applyFill="1" applyBorder="1" applyAlignment="1">
      <alignment/>
    </xf>
    <xf numFmtId="44" fontId="0" fillId="39" borderId="48" xfId="44" applyFont="1" applyFill="1" applyBorder="1" applyAlignment="1">
      <alignment/>
    </xf>
    <xf numFmtId="44" fontId="0" fillId="39" borderId="49" xfId="44" applyFont="1" applyFill="1" applyBorder="1" applyAlignment="1">
      <alignment/>
    </xf>
    <xf numFmtId="44" fontId="0" fillId="39" borderId="50" xfId="44" applyFont="1" applyFill="1" applyBorder="1" applyAlignment="1">
      <alignment/>
    </xf>
    <xf numFmtId="44" fontId="0" fillId="39" borderId="50" xfId="44" applyFont="1" applyFill="1" applyBorder="1" applyAlignment="1">
      <alignment/>
    </xf>
    <xf numFmtId="0" fontId="2" fillId="39" borderId="60" xfId="0" applyFont="1" applyFill="1" applyBorder="1" applyAlignment="1">
      <alignment horizontal="center" vertical="center" wrapText="1"/>
    </xf>
    <xf numFmtId="44" fontId="10" fillId="39" borderId="47" xfId="44" applyFont="1" applyFill="1" applyBorder="1" applyAlignment="1">
      <alignment/>
    </xf>
    <xf numFmtId="44" fontId="0" fillId="39" borderId="10" xfId="44" applyFont="1" applyFill="1" applyBorder="1" applyAlignment="1">
      <alignment/>
    </xf>
    <xf numFmtId="44" fontId="0" fillId="39" borderId="13" xfId="44" applyFont="1" applyFill="1" applyBorder="1" applyAlignment="1">
      <alignment/>
    </xf>
    <xf numFmtId="44" fontId="0" fillId="39" borderId="14" xfId="44" applyFont="1" applyFill="1" applyBorder="1" applyAlignment="1">
      <alignment/>
    </xf>
    <xf numFmtId="44" fontId="0" fillId="39" borderId="23" xfId="44" applyFont="1" applyFill="1" applyBorder="1" applyAlignment="1">
      <alignment/>
    </xf>
    <xf numFmtId="44" fontId="5" fillId="39" borderId="10" xfId="44" applyFont="1" applyFill="1" applyBorder="1" applyAlignment="1">
      <alignment/>
    </xf>
    <xf numFmtId="44" fontId="5" fillId="39" borderId="13" xfId="44" applyFont="1" applyFill="1" applyBorder="1" applyAlignment="1">
      <alignment/>
    </xf>
    <xf numFmtId="44" fontId="0" fillId="39" borderId="55" xfId="44" applyFont="1" applyFill="1" applyBorder="1" applyAlignment="1">
      <alignment/>
    </xf>
    <xf numFmtId="44" fontId="0" fillId="39" borderId="12" xfId="44" applyFont="1" applyFill="1" applyBorder="1" applyAlignment="1">
      <alignment/>
    </xf>
    <xf numFmtId="44" fontId="0" fillId="39" borderId="44" xfId="44" applyFont="1" applyFill="1" applyBorder="1" applyAlignment="1">
      <alignment/>
    </xf>
    <xf numFmtId="44" fontId="0" fillId="39" borderId="53" xfId="44" applyFont="1" applyFill="1" applyBorder="1" applyAlignment="1">
      <alignment/>
    </xf>
    <xf numFmtId="44" fontId="0" fillId="39" borderId="54" xfId="44" applyFont="1" applyFill="1" applyBorder="1" applyAlignment="1">
      <alignment/>
    </xf>
    <xf numFmtId="44" fontId="0" fillId="39" borderId="44" xfId="44" applyNumberFormat="1" applyFont="1" applyFill="1" applyBorder="1" applyAlignment="1">
      <alignment/>
    </xf>
    <xf numFmtId="44" fontId="0" fillId="39" borderId="44" xfId="44" applyFont="1" applyFill="1" applyBorder="1" applyAlignment="1">
      <alignment/>
    </xf>
    <xf numFmtId="44" fontId="83" fillId="39" borderId="44" xfId="44" applyFont="1" applyFill="1" applyBorder="1" applyAlignment="1">
      <alignment/>
    </xf>
    <xf numFmtId="0" fontId="2" fillId="39" borderId="31" xfId="0" applyFont="1" applyFill="1" applyBorder="1" applyAlignment="1">
      <alignment horizontal="center" vertical="center" wrapText="1"/>
    </xf>
    <xf numFmtId="44" fontId="0" fillId="39" borderId="30" xfId="44" applyNumberFormat="1" applyFont="1" applyFill="1" applyBorder="1" applyAlignment="1">
      <alignment/>
    </xf>
    <xf numFmtId="0" fontId="2" fillId="39" borderId="51" xfId="0" applyFont="1" applyFill="1" applyBorder="1" applyAlignment="1">
      <alignment horizontal="center" vertical="center" wrapText="1"/>
    </xf>
    <xf numFmtId="44" fontId="10" fillId="39" borderId="18" xfId="44" applyFont="1" applyFill="1" applyBorder="1" applyAlignment="1">
      <alignment/>
    </xf>
    <xf numFmtId="44" fontId="0" fillId="39" borderId="18" xfId="44" applyFont="1" applyFill="1" applyBorder="1" applyAlignment="1">
      <alignment/>
    </xf>
    <xf numFmtId="44" fontId="0" fillId="40" borderId="44" xfId="44" applyNumberFormat="1" applyFont="1" applyFill="1" applyBorder="1" applyAlignment="1">
      <alignment/>
    </xf>
    <xf numFmtId="44" fontId="0" fillId="40" borderId="18" xfId="44" applyFont="1" applyFill="1" applyBorder="1" applyAlignment="1">
      <alignment/>
    </xf>
    <xf numFmtId="44" fontId="83" fillId="39" borderId="18" xfId="44" applyFont="1" applyFill="1" applyBorder="1" applyAlignment="1">
      <alignment/>
    </xf>
    <xf numFmtId="44" fontId="0" fillId="39" borderId="29" xfId="44" applyFont="1" applyFill="1" applyBorder="1" applyAlignment="1">
      <alignment/>
    </xf>
    <xf numFmtId="44" fontId="0" fillId="39" borderId="34" xfId="44" applyFont="1" applyFill="1" applyBorder="1" applyAlignment="1">
      <alignment/>
    </xf>
    <xf numFmtId="44" fontId="0" fillId="39" borderId="33" xfId="44" applyFont="1" applyFill="1" applyBorder="1" applyAlignment="1">
      <alignment/>
    </xf>
    <xf numFmtId="44" fontId="0" fillId="39" borderId="22" xfId="44" applyFont="1" applyFill="1" applyBorder="1" applyAlignment="1">
      <alignment/>
    </xf>
    <xf numFmtId="44" fontId="0" fillId="39" borderId="30" xfId="44" applyFont="1" applyFill="1" applyBorder="1" applyAlignment="1">
      <alignment/>
    </xf>
    <xf numFmtId="8" fontId="0" fillId="39" borderId="30" xfId="44" applyNumberFormat="1" applyFont="1" applyFill="1" applyBorder="1" applyAlignment="1">
      <alignment/>
    </xf>
    <xf numFmtId="8" fontId="0" fillId="39" borderId="18" xfId="44" applyNumberFormat="1" applyFont="1" applyFill="1" applyBorder="1" applyAlignment="1">
      <alignment/>
    </xf>
    <xf numFmtId="44" fontId="0" fillId="39" borderId="30" xfId="44" applyFont="1" applyFill="1" applyBorder="1" applyAlignment="1">
      <alignment/>
    </xf>
    <xf numFmtId="44" fontId="83" fillId="39" borderId="30" xfId="44" applyFont="1" applyFill="1" applyBorder="1" applyAlignment="1">
      <alignment/>
    </xf>
    <xf numFmtId="44" fontId="0" fillId="0" borderId="30" xfId="44" applyFont="1" applyBorder="1" applyAlignment="1">
      <alignment/>
    </xf>
    <xf numFmtId="44" fontId="0" fillId="0" borderId="55" xfId="44" applyFont="1" applyBorder="1" applyAlignment="1">
      <alignment/>
    </xf>
    <xf numFmtId="44" fontId="0" fillId="33" borderId="10" xfId="44" applyFont="1" applyFill="1" applyBorder="1" applyAlignment="1">
      <alignment/>
    </xf>
    <xf numFmtId="44" fontId="0" fillId="39" borderId="55" xfId="44" applyFont="1" applyFill="1" applyBorder="1" applyAlignment="1">
      <alignment/>
    </xf>
    <xf numFmtId="44" fontId="0" fillId="39" borderId="12" xfId="44" applyFont="1" applyFill="1" applyBorder="1" applyAlignment="1">
      <alignment/>
    </xf>
    <xf numFmtId="44" fontId="0" fillId="0" borderId="46" xfId="44" applyFont="1" applyFill="1" applyBorder="1" applyAlignment="1">
      <alignment/>
    </xf>
    <xf numFmtId="44" fontId="0" fillId="39" borderId="34" xfId="44" applyFont="1" applyFill="1" applyBorder="1" applyAlignment="1">
      <alignment/>
    </xf>
    <xf numFmtId="44" fontId="0" fillId="33" borderId="34" xfId="44" applyFont="1" applyFill="1" applyBorder="1" applyAlignment="1">
      <alignment/>
    </xf>
    <xf numFmtId="44" fontId="0" fillId="39" borderId="36" xfId="44" applyFont="1" applyFill="1" applyBorder="1" applyAlignment="1">
      <alignment/>
    </xf>
    <xf numFmtId="44" fontId="0" fillId="34" borderId="10" xfId="44" applyFont="1" applyFill="1" applyBorder="1" applyAlignment="1">
      <alignment/>
    </xf>
    <xf numFmtId="44" fontId="0" fillId="34" borderId="36" xfId="44" applyFont="1" applyFill="1" applyBorder="1" applyAlignment="1">
      <alignment/>
    </xf>
    <xf numFmtId="44" fontId="0" fillId="34" borderId="34" xfId="44" applyFont="1" applyFill="1" applyBorder="1" applyAlignment="1">
      <alignment/>
    </xf>
    <xf numFmtId="44" fontId="0" fillId="0" borderId="13" xfId="44" applyNumberFormat="1" applyFont="1" applyBorder="1" applyAlignment="1">
      <alignment/>
    </xf>
    <xf numFmtId="44" fontId="0" fillId="34" borderId="13" xfId="44" applyFont="1" applyFill="1" applyBorder="1" applyAlignment="1">
      <alignment/>
    </xf>
    <xf numFmtId="8" fontId="0" fillId="34" borderId="30" xfId="44" applyNumberFormat="1" applyFont="1" applyFill="1" applyBorder="1" applyAlignment="1">
      <alignment/>
    </xf>
    <xf numFmtId="44" fontId="0" fillId="39" borderId="14" xfId="44" applyFont="1" applyFill="1" applyBorder="1" applyAlignment="1">
      <alignment/>
    </xf>
    <xf numFmtId="44" fontId="0" fillId="0" borderId="14" xfId="44" applyFont="1" applyBorder="1" applyAlignment="1">
      <alignment/>
    </xf>
    <xf numFmtId="44" fontId="0" fillId="39" borderId="42" xfId="44" applyFont="1" applyFill="1" applyBorder="1" applyAlignment="1">
      <alignment/>
    </xf>
    <xf numFmtId="44" fontId="0" fillId="0" borderId="53" xfId="44" applyFont="1" applyBorder="1" applyAlignment="1">
      <alignment/>
    </xf>
    <xf numFmtId="44" fontId="0" fillId="39" borderId="48" xfId="44" applyFont="1" applyFill="1" applyBorder="1" applyAlignment="1">
      <alignment/>
    </xf>
    <xf numFmtId="44" fontId="0" fillId="0" borderId="33" xfId="44" applyFont="1" applyFill="1" applyBorder="1" applyAlignment="1">
      <alignment/>
    </xf>
    <xf numFmtId="44" fontId="0" fillId="0" borderId="14" xfId="44" applyFont="1" applyFill="1" applyBorder="1" applyAlignment="1">
      <alignment/>
    </xf>
    <xf numFmtId="44" fontId="0" fillId="33" borderId="14" xfId="44" applyFont="1" applyFill="1" applyBorder="1" applyAlignment="1">
      <alignment/>
    </xf>
    <xf numFmtId="44" fontId="0" fillId="33" borderId="42" xfId="44" applyFont="1" applyFill="1" applyBorder="1" applyAlignment="1">
      <alignment/>
    </xf>
    <xf numFmtId="44" fontId="0" fillId="39" borderId="53" xfId="44" applyFont="1" applyFill="1" applyBorder="1" applyAlignment="1">
      <alignment/>
    </xf>
    <xf numFmtId="44" fontId="0" fillId="0" borderId="48" xfId="44" applyFont="1" applyFill="1" applyBorder="1" applyAlignment="1">
      <alignment/>
    </xf>
    <xf numFmtId="44" fontId="0" fillId="39" borderId="33" xfId="44" applyFont="1" applyFill="1" applyBorder="1" applyAlignment="1">
      <alignment/>
    </xf>
    <xf numFmtId="44" fontId="0" fillId="33" borderId="33" xfId="44" applyFont="1" applyFill="1" applyBorder="1" applyAlignment="1">
      <alignment/>
    </xf>
    <xf numFmtId="44" fontId="0" fillId="39" borderId="37" xfId="44" applyFont="1" applyFill="1" applyBorder="1" applyAlignment="1">
      <alignment/>
    </xf>
    <xf numFmtId="44" fontId="0" fillId="34" borderId="14" xfId="44" applyFont="1" applyFill="1" applyBorder="1" applyAlignment="1">
      <alignment/>
    </xf>
    <xf numFmtId="44" fontId="0" fillId="34" borderId="37" xfId="44" applyFont="1" applyFill="1" applyBorder="1" applyAlignment="1">
      <alignment/>
    </xf>
    <xf numFmtId="44" fontId="0" fillId="34" borderId="33" xfId="44" applyFont="1" applyFill="1" applyBorder="1" applyAlignment="1">
      <alignment/>
    </xf>
    <xf numFmtId="44" fontId="0" fillId="39" borderId="23" xfId="44" applyFont="1" applyFill="1" applyBorder="1" applyAlignment="1">
      <alignment/>
    </xf>
    <xf numFmtId="44" fontId="0" fillId="39" borderId="43" xfId="44" applyFont="1" applyFill="1" applyBorder="1" applyAlignment="1">
      <alignment/>
    </xf>
    <xf numFmtId="44" fontId="0" fillId="0" borderId="54" xfId="44" applyFont="1" applyBorder="1" applyAlignment="1">
      <alignment/>
    </xf>
    <xf numFmtId="44" fontId="0" fillId="39" borderId="49" xfId="44" applyFont="1" applyFill="1" applyBorder="1" applyAlignment="1">
      <alignment/>
    </xf>
    <xf numFmtId="44" fontId="0" fillId="33" borderId="23" xfId="44" applyFont="1" applyFill="1" applyBorder="1" applyAlignment="1">
      <alignment/>
    </xf>
    <xf numFmtId="44" fontId="0" fillId="33" borderId="43" xfId="44" applyFont="1" applyFill="1" applyBorder="1" applyAlignment="1">
      <alignment/>
    </xf>
    <xf numFmtId="44" fontId="0" fillId="39" borderId="54" xfId="44" applyFont="1" applyFill="1" applyBorder="1" applyAlignment="1">
      <alignment/>
    </xf>
    <xf numFmtId="44" fontId="0" fillId="39" borderId="22" xfId="44" applyFont="1" applyFill="1" applyBorder="1" applyAlignment="1">
      <alignment/>
    </xf>
    <xf numFmtId="44" fontId="0" fillId="33" borderId="22" xfId="44" applyFont="1" applyFill="1" applyBorder="1" applyAlignment="1">
      <alignment/>
    </xf>
    <xf numFmtId="44" fontId="0" fillId="39" borderId="38" xfId="44" applyFont="1" applyFill="1" applyBorder="1" applyAlignment="1">
      <alignment/>
    </xf>
    <xf numFmtId="44" fontId="0" fillId="34" borderId="23" xfId="44" applyFont="1" applyFill="1" applyBorder="1" applyAlignment="1">
      <alignment/>
    </xf>
    <xf numFmtId="44" fontId="0" fillId="34" borderId="38" xfId="44" applyFont="1" applyFill="1" applyBorder="1" applyAlignment="1">
      <alignment/>
    </xf>
    <xf numFmtId="44" fontId="0" fillId="34" borderId="22" xfId="44" applyFont="1" applyFill="1" applyBorder="1" applyAlignment="1">
      <alignment/>
    </xf>
    <xf numFmtId="44" fontId="0" fillId="34" borderId="18" xfId="44" applyNumberFormat="1" applyFont="1" applyFill="1" applyBorder="1" applyAlignment="1">
      <alignment/>
    </xf>
    <xf numFmtId="44" fontId="0" fillId="39" borderId="18" xfId="44" applyNumberFormat="1" applyFont="1" applyFill="1" applyBorder="1" applyAlignment="1">
      <alignment/>
    </xf>
    <xf numFmtId="44" fontId="0" fillId="33" borderId="27" xfId="44" applyNumberFormat="1" applyFont="1" applyFill="1" applyBorder="1" applyAlignment="1">
      <alignment/>
    </xf>
    <xf numFmtId="164" fontId="0" fillId="0" borderId="30" xfId="44" applyNumberFormat="1" applyFont="1" applyFill="1" applyBorder="1" applyAlignment="1">
      <alignment/>
    </xf>
    <xf numFmtId="164" fontId="0" fillId="0" borderId="33" xfId="44" applyNumberFormat="1" applyFont="1" applyFill="1" applyBorder="1" applyAlignment="1">
      <alignment/>
    </xf>
    <xf numFmtId="164" fontId="0" fillId="0" borderId="14" xfId="44" applyNumberFormat="1" applyFont="1" applyFill="1" applyBorder="1" applyAlignment="1">
      <alignment/>
    </xf>
    <xf numFmtId="44" fontId="0" fillId="39" borderId="23" xfId="44" applyFont="1" applyFill="1" applyBorder="1" applyAlignment="1">
      <alignment horizontal="left"/>
    </xf>
    <xf numFmtId="164" fontId="0" fillId="0" borderId="22" xfId="44" applyNumberFormat="1" applyFont="1" applyFill="1" applyBorder="1" applyAlignment="1">
      <alignment horizontal="left"/>
    </xf>
    <xf numFmtId="164" fontId="0" fillId="0" borderId="23" xfId="44" applyNumberFormat="1" applyFont="1" applyFill="1" applyBorder="1" applyAlignment="1">
      <alignment/>
    </xf>
    <xf numFmtId="164" fontId="0" fillId="0" borderId="34" xfId="44" applyNumberFormat="1" applyFont="1" applyFill="1" applyBorder="1" applyAlignment="1">
      <alignment/>
    </xf>
    <xf numFmtId="164" fontId="0" fillId="0" borderId="22" xfId="44" applyNumberFormat="1" applyFont="1" applyFill="1" applyBorder="1" applyAlignment="1">
      <alignment/>
    </xf>
    <xf numFmtId="43" fontId="0" fillId="39" borderId="13" xfId="42" applyFont="1" applyFill="1" applyBorder="1" applyAlignment="1">
      <alignment/>
    </xf>
    <xf numFmtId="44" fontId="0" fillId="0" borderId="30" xfId="44" applyFont="1" applyBorder="1" applyAlignment="1">
      <alignment/>
    </xf>
    <xf numFmtId="44" fontId="0" fillId="40" borderId="27" xfId="44" applyFont="1" applyFill="1" applyBorder="1" applyAlignment="1">
      <alignment/>
    </xf>
    <xf numFmtId="44" fontId="0" fillId="40" borderId="44" xfId="44" applyFont="1" applyFill="1" applyBorder="1" applyAlignment="1">
      <alignment/>
    </xf>
    <xf numFmtId="44" fontId="0" fillId="40" borderId="47" xfId="44" applyFont="1" applyFill="1" applyBorder="1" applyAlignment="1">
      <alignment/>
    </xf>
    <xf numFmtId="44" fontId="0" fillId="40" borderId="30" xfId="44" applyFont="1" applyFill="1" applyBorder="1" applyAlignment="1">
      <alignment/>
    </xf>
    <xf numFmtId="44" fontId="0" fillId="40" borderId="61" xfId="44" applyFont="1" applyFill="1" applyBorder="1" applyAlignment="1">
      <alignment/>
    </xf>
    <xf numFmtId="44" fontId="0" fillId="39" borderId="61" xfId="44" applyFont="1" applyFill="1" applyBorder="1" applyAlignment="1">
      <alignment/>
    </xf>
    <xf numFmtId="0" fontId="0" fillId="39" borderId="13" xfId="0" applyFont="1" applyFill="1" applyBorder="1" applyAlignment="1">
      <alignment/>
    </xf>
    <xf numFmtId="0" fontId="0" fillId="39" borderId="27" xfId="0" applyFont="1" applyFill="1" applyBorder="1" applyAlignment="1">
      <alignment/>
    </xf>
    <xf numFmtId="0" fontId="0" fillId="0" borderId="30" xfId="0" applyFont="1" applyBorder="1" applyAlignment="1">
      <alignment/>
    </xf>
    <xf numFmtId="0" fontId="0" fillId="39" borderId="47" xfId="0" applyFont="1" applyFill="1" applyBorder="1" applyAlignment="1">
      <alignment/>
    </xf>
    <xf numFmtId="164" fontId="0" fillId="0" borderId="30" xfId="0" applyNumberFormat="1" applyFont="1" applyFill="1" applyBorder="1" applyAlignment="1">
      <alignment/>
    </xf>
    <xf numFmtId="164" fontId="0" fillId="0" borderId="13" xfId="0" applyNumberFormat="1" applyFont="1" applyFill="1" applyBorder="1" applyAlignment="1">
      <alignment/>
    </xf>
    <xf numFmtId="0" fontId="0" fillId="0" borderId="13" xfId="0" applyFont="1" applyFill="1" applyBorder="1" applyAlignment="1">
      <alignment/>
    </xf>
    <xf numFmtId="0" fontId="0" fillId="34" borderId="13" xfId="0" applyFont="1" applyFill="1" applyBorder="1" applyAlignment="1">
      <alignment/>
    </xf>
    <xf numFmtId="0" fontId="0" fillId="34" borderId="27" xfId="0" applyFont="1" applyFill="1" applyBorder="1" applyAlignment="1">
      <alignment/>
    </xf>
    <xf numFmtId="0" fontId="0" fillId="39" borderId="44" xfId="0" applyFont="1" applyFill="1" applyBorder="1" applyAlignment="1">
      <alignment/>
    </xf>
    <xf numFmtId="0" fontId="0" fillId="39" borderId="61" xfId="0" applyFont="1" applyFill="1" applyBorder="1" applyAlignment="1">
      <alignment/>
    </xf>
    <xf numFmtId="0" fontId="0" fillId="34" borderId="61" xfId="0" applyFont="1" applyFill="1" applyBorder="1" applyAlignment="1">
      <alignment/>
    </xf>
    <xf numFmtId="0" fontId="0" fillId="39" borderId="18" xfId="0" applyFont="1" applyFill="1" applyBorder="1" applyAlignment="1">
      <alignment/>
    </xf>
    <xf numFmtId="44" fontId="0" fillId="34" borderId="61" xfId="44" applyFont="1" applyFill="1" applyBorder="1" applyAlignment="1">
      <alignment/>
    </xf>
    <xf numFmtId="44" fontId="0" fillId="40" borderId="61" xfId="0" applyNumberFormat="1" applyFont="1" applyFill="1" applyBorder="1" applyAlignment="1">
      <alignment/>
    </xf>
    <xf numFmtId="44" fontId="0" fillId="40" borderId="27" xfId="0" applyNumberFormat="1" applyFont="1" applyFill="1" applyBorder="1" applyAlignment="1">
      <alignment/>
    </xf>
    <xf numFmtId="44" fontId="0" fillId="39" borderId="61" xfId="0" applyNumberFormat="1" applyFont="1" applyFill="1" applyBorder="1" applyAlignment="1">
      <alignment/>
    </xf>
    <xf numFmtId="44" fontId="0" fillId="39" borderId="18" xfId="0" applyNumberFormat="1" applyFont="1" applyFill="1" applyBorder="1" applyAlignment="1">
      <alignment/>
    </xf>
    <xf numFmtId="0" fontId="0" fillId="39" borderId="62" xfId="0" applyFont="1" applyFill="1" applyBorder="1" applyAlignment="1">
      <alignment/>
    </xf>
    <xf numFmtId="0" fontId="0" fillId="0" borderId="62" xfId="0" applyFont="1" applyBorder="1" applyAlignment="1">
      <alignment/>
    </xf>
    <xf numFmtId="0" fontId="0" fillId="39" borderId="63" xfId="0" applyFont="1" applyFill="1" applyBorder="1" applyAlignment="1">
      <alignment/>
    </xf>
    <xf numFmtId="0" fontId="0" fillId="34" borderId="64" xfId="0" applyFont="1" applyFill="1" applyBorder="1" applyAlignment="1">
      <alignment/>
    </xf>
    <xf numFmtId="0" fontId="0" fillId="34" borderId="62" xfId="0" applyFont="1" applyFill="1" applyBorder="1" applyAlignment="1">
      <alignment/>
    </xf>
    <xf numFmtId="0" fontId="0" fillId="39" borderId="65" xfId="0" applyFont="1" applyFill="1" applyBorder="1" applyAlignment="1">
      <alignment/>
    </xf>
    <xf numFmtId="164" fontId="0" fillId="34" borderId="64" xfId="0" applyNumberFormat="1" applyFont="1" applyFill="1" applyBorder="1" applyAlignment="1">
      <alignment/>
    </xf>
    <xf numFmtId="164" fontId="0" fillId="34" borderId="62" xfId="0" applyNumberFormat="1" applyFont="1" applyFill="1" applyBorder="1" applyAlignment="1">
      <alignment/>
    </xf>
    <xf numFmtId="0" fontId="0" fillId="0" borderId="62" xfId="0" applyFont="1" applyFill="1" applyBorder="1" applyAlignment="1">
      <alignment/>
    </xf>
    <xf numFmtId="43" fontId="0" fillId="39" borderId="62" xfId="42" applyFont="1" applyFill="1" applyBorder="1" applyAlignment="1">
      <alignment/>
    </xf>
    <xf numFmtId="0" fontId="0" fillId="33" borderId="62" xfId="0" applyFont="1" applyFill="1" applyBorder="1" applyAlignment="1">
      <alignment/>
    </xf>
    <xf numFmtId="0" fontId="0" fillId="33" borderId="63" xfId="0" applyFont="1" applyFill="1" applyBorder="1" applyAlignment="1">
      <alignment/>
    </xf>
    <xf numFmtId="0" fontId="0" fillId="39" borderId="66" xfId="0" applyFont="1" applyFill="1" applyBorder="1" applyAlignment="1">
      <alignment/>
    </xf>
    <xf numFmtId="0" fontId="0" fillId="34" borderId="63" xfId="0" applyFont="1" applyFill="1" applyBorder="1" applyAlignment="1">
      <alignment/>
    </xf>
    <xf numFmtId="0" fontId="0" fillId="33" borderId="67" xfId="0" applyFont="1" applyFill="1" applyBorder="1" applyAlignment="1">
      <alignment/>
    </xf>
    <xf numFmtId="0" fontId="0" fillId="39" borderId="67" xfId="0" applyFont="1" applyFill="1" applyBorder="1" applyAlignment="1">
      <alignment/>
    </xf>
    <xf numFmtId="0" fontId="0" fillId="0" borderId="67" xfId="0" applyFont="1" applyBorder="1" applyAlignment="1">
      <alignment/>
    </xf>
    <xf numFmtId="0" fontId="0" fillId="0" borderId="63" xfId="0" applyFont="1" applyBorder="1" applyAlignment="1">
      <alignment/>
    </xf>
    <xf numFmtId="44" fontId="0" fillId="40" borderId="67" xfId="0" applyNumberFormat="1" applyFont="1" applyFill="1" applyBorder="1" applyAlignment="1">
      <alignment/>
    </xf>
    <xf numFmtId="44" fontId="0" fillId="40" borderId="68" xfId="0" applyNumberFormat="1" applyFont="1" applyFill="1" applyBorder="1" applyAlignment="1">
      <alignment/>
    </xf>
    <xf numFmtId="0" fontId="0" fillId="0" borderId="0" xfId="0" applyFont="1" applyAlignment="1">
      <alignment/>
    </xf>
    <xf numFmtId="0" fontId="4" fillId="39"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39" borderId="40" xfId="0" applyFont="1" applyFill="1" applyBorder="1" applyAlignment="1">
      <alignment horizontal="center" vertical="center" wrapText="1"/>
    </xf>
    <xf numFmtId="0" fontId="4" fillId="0" borderId="59" xfId="0" applyFont="1" applyBorder="1" applyAlignment="1">
      <alignment horizontal="center" vertical="center" wrapText="1"/>
    </xf>
    <xf numFmtId="0" fontId="4" fillId="39" borderId="6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4" fillId="39"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39" borderId="31"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9" borderId="51" xfId="0" applyFont="1" applyFill="1" applyBorder="1" applyAlignment="1">
      <alignment horizontal="center" vertical="center" wrapText="1"/>
    </xf>
    <xf numFmtId="0" fontId="4" fillId="39" borderId="35"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35" xfId="0" applyFont="1" applyFill="1" applyBorder="1" applyAlignment="1">
      <alignment horizontal="center" vertical="center" wrapText="1"/>
    </xf>
    <xf numFmtId="0" fontId="4" fillId="34" borderId="31" xfId="0" applyFont="1" applyFill="1" applyBorder="1" applyAlignment="1">
      <alignment horizontal="center" vertical="center" wrapText="1"/>
    </xf>
    <xf numFmtId="8" fontId="0" fillId="0" borderId="10" xfId="0" applyNumberFormat="1" applyFont="1" applyBorder="1" applyAlignment="1">
      <alignment/>
    </xf>
    <xf numFmtId="0" fontId="4" fillId="0" borderId="13" xfId="0" applyFont="1" applyBorder="1" applyAlignment="1">
      <alignment/>
    </xf>
    <xf numFmtId="8" fontId="0" fillId="0" borderId="14" xfId="0" applyNumberFormat="1" applyFont="1" applyBorder="1" applyAlignment="1">
      <alignment/>
    </xf>
    <xf numFmtId="0" fontId="4" fillId="0" borderId="23" xfId="0" applyFont="1" applyBorder="1" applyAlignment="1">
      <alignment horizontal="left"/>
    </xf>
    <xf numFmtId="0" fontId="4" fillId="0" borderId="10" xfId="0" applyFont="1" applyBorder="1" applyAlignment="1">
      <alignment horizontal="center"/>
    </xf>
    <xf numFmtId="8" fontId="10" fillId="0" borderId="13" xfId="0" applyNumberFormat="1" applyFont="1" applyBorder="1" applyAlignment="1">
      <alignment/>
    </xf>
    <xf numFmtId="0" fontId="83" fillId="0" borderId="13" xfId="0" applyFont="1" applyBorder="1" applyAlignment="1">
      <alignment/>
    </xf>
    <xf numFmtId="0" fontId="10" fillId="0" borderId="13" xfId="0" applyFont="1" applyBorder="1" applyAlignment="1">
      <alignment/>
    </xf>
    <xf numFmtId="0" fontId="0" fillId="0" borderId="14" xfId="0" applyFont="1" applyBorder="1" applyAlignment="1">
      <alignment/>
    </xf>
    <xf numFmtId="10" fontId="4" fillId="0" borderId="23" xfId="0" applyNumberFormat="1" applyFont="1" applyBorder="1" applyAlignment="1">
      <alignment/>
    </xf>
    <xf numFmtId="0" fontId="10" fillId="0" borderId="10" xfId="0" applyFont="1" applyBorder="1" applyAlignment="1">
      <alignment/>
    </xf>
    <xf numFmtId="0" fontId="4" fillId="0" borderId="23" xfId="0" applyFont="1" applyBorder="1" applyAlignment="1">
      <alignment horizontal="center"/>
    </xf>
    <xf numFmtId="0" fontId="4" fillId="0" borderId="10" xfId="0" applyFont="1" applyBorder="1" applyAlignment="1">
      <alignment/>
    </xf>
    <xf numFmtId="8" fontId="0" fillId="0" borderId="13" xfId="0" applyNumberFormat="1" applyFont="1" applyBorder="1" applyAlignment="1">
      <alignment/>
    </xf>
    <xf numFmtId="8" fontId="2" fillId="0" borderId="42" xfId="0" applyNumberFormat="1" applyFont="1" applyBorder="1" applyAlignment="1">
      <alignment/>
    </xf>
    <xf numFmtId="0" fontId="0" fillId="0" borderId="0" xfId="0" applyBorder="1" applyAlignment="1">
      <alignment/>
    </xf>
    <xf numFmtId="44" fontId="0" fillId="0" borderId="69" xfId="44" applyFont="1" applyBorder="1" applyAlignment="1">
      <alignment/>
    </xf>
    <xf numFmtId="44" fontId="0" fillId="0" borderId="70" xfId="44" applyFont="1" applyFill="1" applyBorder="1" applyAlignment="1">
      <alignment/>
    </xf>
    <xf numFmtId="44" fontId="0" fillId="0" borderId="70" xfId="44" applyFont="1" applyBorder="1" applyAlignment="1">
      <alignment/>
    </xf>
    <xf numFmtId="44" fontId="4" fillId="39" borderId="13" xfId="44" applyFont="1" applyFill="1" applyBorder="1" applyAlignment="1">
      <alignment/>
    </xf>
    <xf numFmtId="44" fontId="0" fillId="39" borderId="25" xfId="44" applyFont="1" applyFill="1" applyBorder="1" applyAlignment="1">
      <alignment/>
    </xf>
    <xf numFmtId="44" fontId="0" fillId="40" borderId="71" xfId="44" applyFont="1" applyFill="1" applyBorder="1" applyAlignment="1">
      <alignment/>
    </xf>
    <xf numFmtId="44" fontId="9" fillId="40" borderId="18" xfId="44" applyNumberFormat="1" applyFont="1" applyFill="1" applyBorder="1" applyAlignment="1">
      <alignment/>
    </xf>
    <xf numFmtId="44" fontId="5" fillId="40" borderId="38" xfId="44" applyFont="1" applyFill="1" applyBorder="1" applyAlignment="1">
      <alignment/>
    </xf>
    <xf numFmtId="44" fontId="0" fillId="40" borderId="29" xfId="44" applyFont="1" applyFill="1" applyBorder="1" applyAlignment="1">
      <alignment/>
    </xf>
    <xf numFmtId="0" fontId="12" fillId="39" borderId="31" xfId="0" applyFont="1" applyFill="1" applyBorder="1" applyAlignment="1">
      <alignment horizontal="center" vertical="center" wrapText="1"/>
    </xf>
    <xf numFmtId="44" fontId="0" fillId="39" borderId="32" xfId="44" applyFont="1" applyFill="1" applyBorder="1" applyAlignment="1">
      <alignment/>
    </xf>
    <xf numFmtId="44" fontId="4" fillId="39" borderId="30" xfId="44" applyFont="1" applyFill="1" applyBorder="1" applyAlignment="1">
      <alignment/>
    </xf>
    <xf numFmtId="44" fontId="10" fillId="39" borderId="30" xfId="44" applyFont="1" applyFill="1" applyBorder="1" applyAlignment="1">
      <alignment/>
    </xf>
    <xf numFmtId="44" fontId="0" fillId="39" borderId="24" xfId="44" applyFont="1" applyFill="1" applyBorder="1" applyAlignment="1">
      <alignment/>
    </xf>
    <xf numFmtId="8" fontId="0" fillId="39" borderId="70" xfId="44" applyNumberFormat="1" applyFont="1" applyFill="1" applyBorder="1" applyAlignment="1">
      <alignment/>
    </xf>
    <xf numFmtId="8" fontId="0" fillId="40" borderId="42" xfId="44" applyNumberFormat="1" applyFont="1" applyFill="1" applyBorder="1" applyAlignment="1">
      <alignment/>
    </xf>
    <xf numFmtId="8" fontId="0" fillId="40" borderId="53" xfId="44" applyNumberFormat="1" applyFont="1" applyFill="1" applyBorder="1" applyAlignment="1">
      <alignment/>
    </xf>
    <xf numFmtId="8" fontId="0" fillId="40" borderId="48" xfId="44" applyNumberFormat="1" applyFont="1" applyFill="1" applyBorder="1" applyAlignment="1">
      <alignment/>
    </xf>
    <xf numFmtId="8" fontId="0" fillId="40" borderId="33" xfId="44" applyNumberFormat="1" applyFont="1" applyFill="1" applyBorder="1" applyAlignment="1">
      <alignment/>
    </xf>
    <xf numFmtId="8" fontId="0" fillId="34" borderId="72" xfId="44" applyNumberFormat="1" applyFont="1" applyFill="1" applyBorder="1" applyAlignment="1">
      <alignment/>
    </xf>
    <xf numFmtId="44" fontId="0" fillId="39" borderId="58" xfId="44" applyFont="1" applyFill="1" applyBorder="1" applyAlignment="1">
      <alignment/>
    </xf>
    <xf numFmtId="44" fontId="0" fillId="39" borderId="52" xfId="44" applyFont="1" applyFill="1" applyBorder="1" applyAlignment="1">
      <alignment/>
    </xf>
    <xf numFmtId="44" fontId="4" fillId="39" borderId="44" xfId="44" applyNumberFormat="1" applyFont="1" applyFill="1" applyBorder="1" applyAlignment="1">
      <alignment/>
    </xf>
    <xf numFmtId="44" fontId="10" fillId="39" borderId="44" xfId="44" applyFont="1" applyFill="1" applyBorder="1" applyAlignment="1">
      <alignment/>
    </xf>
    <xf numFmtId="44" fontId="0" fillId="40" borderId="27" xfId="44" applyFont="1" applyFill="1" applyBorder="1" applyAlignment="1">
      <alignment/>
    </xf>
    <xf numFmtId="44" fontId="0" fillId="40" borderId="44" xfId="44" applyFont="1" applyFill="1" applyBorder="1" applyAlignment="1">
      <alignment/>
    </xf>
    <xf numFmtId="44" fontId="0" fillId="40" borderId="47" xfId="44" applyFont="1" applyFill="1" applyBorder="1" applyAlignment="1">
      <alignment/>
    </xf>
    <xf numFmtId="8" fontId="0" fillId="40" borderId="13" xfId="44" applyNumberFormat="1" applyFont="1" applyFill="1" applyBorder="1" applyAlignment="1">
      <alignment/>
    </xf>
    <xf numFmtId="8" fontId="83" fillId="40" borderId="30" xfId="44" applyNumberFormat="1" applyFont="1" applyFill="1" applyBorder="1" applyAlignment="1">
      <alignment/>
    </xf>
    <xf numFmtId="44" fontId="0" fillId="39" borderId="57" xfId="44" applyFont="1" applyFill="1" applyBorder="1" applyAlignment="1">
      <alignment/>
    </xf>
    <xf numFmtId="44" fontId="0" fillId="39" borderId="72" xfId="44" applyFont="1" applyFill="1" applyBorder="1" applyAlignment="1">
      <alignment/>
    </xf>
    <xf numFmtId="44" fontId="0" fillId="39" borderId="46" xfId="44" applyFont="1" applyFill="1" applyBorder="1" applyAlignment="1">
      <alignment/>
    </xf>
    <xf numFmtId="44" fontId="4" fillId="39" borderId="47" xfId="44" applyFont="1" applyFill="1" applyBorder="1" applyAlignment="1">
      <alignment/>
    </xf>
    <xf numFmtId="44" fontId="83" fillId="40" borderId="47" xfId="44" applyFont="1" applyFill="1" applyBorder="1" applyAlignment="1">
      <alignment/>
    </xf>
    <xf numFmtId="44" fontId="0" fillId="39" borderId="56" xfId="44" applyFont="1" applyFill="1" applyBorder="1" applyAlignment="1">
      <alignment/>
    </xf>
    <xf numFmtId="44" fontId="0" fillId="39" borderId="69" xfId="44" applyFont="1" applyFill="1" applyBorder="1" applyAlignment="1">
      <alignment/>
    </xf>
    <xf numFmtId="44" fontId="0" fillId="39" borderId="72" xfId="44" applyFont="1" applyFill="1" applyBorder="1" applyAlignment="1">
      <alignment/>
    </xf>
    <xf numFmtId="44" fontId="0" fillId="39" borderId="12" xfId="44" applyFont="1" applyFill="1" applyBorder="1" applyAlignment="1">
      <alignment/>
    </xf>
    <xf numFmtId="44" fontId="0" fillId="39" borderId="41" xfId="44" applyFont="1" applyFill="1" applyBorder="1" applyAlignment="1">
      <alignment/>
    </xf>
    <xf numFmtId="44" fontId="4" fillId="39" borderId="27" xfId="44" applyFont="1" applyFill="1" applyBorder="1" applyAlignment="1">
      <alignment/>
    </xf>
    <xf numFmtId="44" fontId="0" fillId="41" borderId="27" xfId="44" applyFont="1" applyFill="1" applyBorder="1" applyAlignment="1">
      <alignment/>
    </xf>
    <xf numFmtId="44" fontId="0" fillId="41" borderId="27" xfId="44" applyFont="1" applyFill="1" applyBorder="1" applyAlignment="1">
      <alignment/>
    </xf>
    <xf numFmtId="44" fontId="0" fillId="41" borderId="43" xfId="44" applyFont="1" applyFill="1" applyBorder="1" applyAlignment="1">
      <alignment/>
    </xf>
    <xf numFmtId="44" fontId="0" fillId="40" borderId="73" xfId="44" applyFont="1" applyFill="1" applyBorder="1" applyAlignment="1">
      <alignment/>
    </xf>
    <xf numFmtId="44" fontId="0" fillId="39" borderId="74" xfId="44" applyFont="1" applyFill="1" applyBorder="1" applyAlignment="1">
      <alignment/>
    </xf>
    <xf numFmtId="44" fontId="4" fillId="39" borderId="73" xfId="44" applyFont="1" applyFill="1" applyBorder="1" applyAlignment="1">
      <alignment/>
    </xf>
    <xf numFmtId="44" fontId="0" fillId="39" borderId="73" xfId="44" applyFont="1" applyFill="1" applyBorder="1" applyAlignment="1">
      <alignment/>
    </xf>
    <xf numFmtId="44" fontId="10" fillId="39" borderId="73" xfId="44" applyFont="1" applyFill="1" applyBorder="1" applyAlignment="1">
      <alignment/>
    </xf>
    <xf numFmtId="44" fontId="0" fillId="39" borderId="75" xfId="44" applyFont="1" applyFill="1" applyBorder="1" applyAlignment="1">
      <alignment/>
    </xf>
    <xf numFmtId="44" fontId="0" fillId="39" borderId="76" xfId="44" applyFont="1" applyFill="1" applyBorder="1" applyAlignment="1">
      <alignment/>
    </xf>
    <xf numFmtId="44" fontId="0" fillId="39" borderId="73" xfId="44" applyFont="1" applyFill="1" applyBorder="1" applyAlignment="1">
      <alignment/>
    </xf>
    <xf numFmtId="44" fontId="83" fillId="39" borderId="73" xfId="44" applyFont="1" applyFill="1" applyBorder="1" applyAlignment="1">
      <alignment/>
    </xf>
    <xf numFmtId="44" fontId="0" fillId="39" borderId="77" xfId="44" applyFont="1" applyFill="1" applyBorder="1" applyAlignment="1">
      <alignment/>
    </xf>
    <xf numFmtId="8" fontId="0" fillId="0" borderId="78" xfId="0" applyNumberFormat="1" applyBorder="1" applyAlignment="1">
      <alignment/>
    </xf>
    <xf numFmtId="0" fontId="0" fillId="0" borderId="78" xfId="0" applyBorder="1" applyAlignment="1">
      <alignment/>
    </xf>
    <xf numFmtId="8" fontId="0" fillId="0" borderId="79" xfId="0" applyNumberFormat="1" applyBorder="1" applyAlignment="1">
      <alignment vertical="center"/>
    </xf>
    <xf numFmtId="0" fontId="0" fillId="0" borderId="80" xfId="0" applyBorder="1" applyAlignment="1">
      <alignment vertical="center"/>
    </xf>
    <xf numFmtId="0" fontId="10" fillId="0" borderId="81" xfId="0" applyFont="1" applyBorder="1" applyAlignment="1">
      <alignment horizontal="center" wrapText="1"/>
    </xf>
    <xf numFmtId="44" fontId="0" fillId="40" borderId="38" xfId="44" applyFont="1" applyFill="1" applyBorder="1" applyAlignment="1">
      <alignment/>
    </xf>
    <xf numFmtId="44" fontId="0" fillId="40" borderId="18" xfId="44" applyNumberFormat="1" applyFont="1" applyFill="1" applyBorder="1" applyAlignment="1">
      <alignment/>
    </xf>
    <xf numFmtId="44" fontId="0" fillId="40" borderId="18" xfId="44" applyNumberFormat="1" applyFont="1" applyFill="1" applyBorder="1" applyAlignment="1">
      <alignment/>
    </xf>
    <xf numFmtId="44" fontId="0" fillId="39" borderId="61" xfId="44" applyFont="1" applyFill="1" applyBorder="1" applyAlignment="1">
      <alignment/>
    </xf>
    <xf numFmtId="8" fontId="0" fillId="40" borderId="13" xfId="44" applyNumberFormat="1" applyFont="1" applyFill="1" applyBorder="1" applyAlignment="1">
      <alignment/>
    </xf>
    <xf numFmtId="8" fontId="0" fillId="39" borderId="14" xfId="44" applyNumberFormat="1" applyFont="1" applyFill="1" applyBorder="1" applyAlignment="1">
      <alignment/>
    </xf>
    <xf numFmtId="8" fontId="0" fillId="34" borderId="14" xfId="44" applyNumberFormat="1" applyFont="1" applyFill="1" applyBorder="1" applyAlignment="1">
      <alignment/>
    </xf>
    <xf numFmtId="44" fontId="83" fillId="40" borderId="30" xfId="44" applyNumberFormat="1" applyFont="1" applyFill="1" applyBorder="1" applyAlignment="1">
      <alignment/>
    </xf>
    <xf numFmtId="0" fontId="2" fillId="39" borderId="45" xfId="0" applyFont="1" applyFill="1" applyBorder="1" applyAlignment="1">
      <alignment horizontal="center" vertical="center" wrapText="1"/>
    </xf>
    <xf numFmtId="44" fontId="0" fillId="0" borderId="30" xfId="44" applyFont="1" applyFill="1" applyBorder="1" applyAlignment="1">
      <alignment/>
    </xf>
    <xf numFmtId="44" fontId="0" fillId="39" borderId="82" xfId="44" applyFont="1" applyFill="1" applyBorder="1" applyAlignment="1">
      <alignment/>
    </xf>
    <xf numFmtId="44" fontId="0" fillId="0" borderId="33" xfId="44" applyFont="1" applyBorder="1" applyAlignment="1">
      <alignment/>
    </xf>
    <xf numFmtId="44" fontId="0" fillId="39" borderId="47" xfId="44" applyFont="1" applyFill="1" applyBorder="1" applyAlignment="1">
      <alignment/>
    </xf>
    <xf numFmtId="44" fontId="0" fillId="39" borderId="83" xfId="44" applyFont="1" applyFill="1" applyBorder="1" applyAlignment="1">
      <alignment/>
    </xf>
    <xf numFmtId="44" fontId="0" fillId="41" borderId="43" xfId="44" applyFont="1" applyFill="1" applyBorder="1" applyAlignment="1">
      <alignment/>
    </xf>
    <xf numFmtId="44" fontId="0" fillId="40" borderId="73" xfId="44" applyFont="1" applyFill="1" applyBorder="1" applyAlignment="1">
      <alignment/>
    </xf>
    <xf numFmtId="44" fontId="0" fillId="40" borderId="73" xfId="44" applyFont="1" applyFill="1" applyBorder="1" applyAlignment="1">
      <alignment/>
    </xf>
    <xf numFmtId="0" fontId="85" fillId="0" borderId="62" xfId="0" applyFont="1" applyBorder="1" applyAlignment="1">
      <alignment/>
    </xf>
    <xf numFmtId="8" fontId="85" fillId="0" borderId="13" xfId="0" applyNumberFormat="1" applyFont="1" applyBorder="1" applyAlignment="1">
      <alignment/>
    </xf>
    <xf numFmtId="8" fontId="0" fillId="40" borderId="30" xfId="44" applyNumberFormat="1" applyFont="1" applyFill="1" applyBorder="1" applyAlignment="1">
      <alignment/>
    </xf>
    <xf numFmtId="8" fontId="0" fillId="39" borderId="33" xfId="44" applyNumberFormat="1" applyFont="1" applyFill="1" applyBorder="1" applyAlignment="1">
      <alignment/>
    </xf>
    <xf numFmtId="8" fontId="0" fillId="40" borderId="47" xfId="44" applyNumberFormat="1" applyFont="1" applyFill="1" applyBorder="1" applyAlignment="1">
      <alignment/>
    </xf>
    <xf numFmtId="8" fontId="0" fillId="34" borderId="82" xfId="44" applyNumberFormat="1" applyFont="1" applyFill="1" applyBorder="1" applyAlignment="1">
      <alignment/>
    </xf>
    <xf numFmtId="8" fontId="25" fillId="0" borderId="84" xfId="0" applyNumberFormat="1" applyFont="1" applyBorder="1" applyAlignment="1">
      <alignment horizontal="center" vertical="center" wrapText="1"/>
    </xf>
    <xf numFmtId="8" fontId="11" fillId="0" borderId="85" xfId="0" applyNumberFormat="1" applyFont="1" applyBorder="1" applyAlignment="1">
      <alignment horizontal="center" vertical="center" wrapText="1"/>
    </xf>
    <xf numFmtId="8" fontId="0" fillId="0" borderId="21" xfId="0" applyNumberFormat="1" applyBorder="1" applyAlignment="1">
      <alignment/>
    </xf>
    <xf numFmtId="8" fontId="4" fillId="0" borderId="84" xfId="0" applyNumberFormat="1" applyFont="1" applyBorder="1" applyAlignment="1">
      <alignment horizontal="center" vertical="center" wrapText="1"/>
    </xf>
    <xf numFmtId="8" fontId="10" fillId="0" borderId="85" xfId="0" applyNumberFormat="1" applyFont="1" applyBorder="1" applyAlignment="1">
      <alignment horizontal="center" vertical="center" wrapText="1"/>
    </xf>
    <xf numFmtId="44" fontId="4" fillId="38" borderId="44" xfId="44" applyFont="1" applyFill="1" applyBorder="1" applyAlignment="1">
      <alignment/>
    </xf>
    <xf numFmtId="44" fontId="4" fillId="38" borderId="13" xfId="44" applyFont="1" applyFill="1" applyBorder="1" applyAlignment="1">
      <alignment/>
    </xf>
    <xf numFmtId="44" fontId="0" fillId="40" borderId="30" xfId="44" applyFont="1" applyFill="1" applyBorder="1" applyAlignment="1">
      <alignment/>
    </xf>
    <xf numFmtId="44" fontId="83" fillId="0" borderId="30" xfId="44" applyFont="1" applyFill="1" applyBorder="1" applyAlignment="1">
      <alignment/>
    </xf>
    <xf numFmtId="44" fontId="5" fillId="0" borderId="34" xfId="44" applyFont="1" applyFill="1" applyBorder="1" applyAlignment="1">
      <alignment/>
    </xf>
    <xf numFmtId="44" fontId="5" fillId="0" borderId="30" xfId="44" applyFont="1" applyFill="1" applyBorder="1" applyAlignment="1">
      <alignment/>
    </xf>
    <xf numFmtId="44" fontId="0" fillId="39" borderId="86" xfId="44" applyFont="1" applyFill="1" applyBorder="1" applyAlignment="1">
      <alignment/>
    </xf>
    <xf numFmtId="44" fontId="4" fillId="39" borderId="71" xfId="44" applyFont="1" applyFill="1" applyBorder="1" applyAlignment="1">
      <alignment/>
    </xf>
    <xf numFmtId="44" fontId="0" fillId="39" borderId="71" xfId="44" applyFont="1" applyFill="1" applyBorder="1" applyAlignment="1">
      <alignment/>
    </xf>
    <xf numFmtId="44" fontId="10" fillId="39" borderId="71" xfId="44" applyFont="1" applyFill="1" applyBorder="1" applyAlignment="1">
      <alignment/>
    </xf>
    <xf numFmtId="44" fontId="0" fillId="39" borderId="87" xfId="44" applyFont="1" applyFill="1" applyBorder="1" applyAlignment="1">
      <alignment/>
    </xf>
    <xf numFmtId="44" fontId="0" fillId="39" borderId="88" xfId="44" applyFont="1" applyFill="1" applyBorder="1" applyAlignment="1">
      <alignment/>
    </xf>
    <xf numFmtId="44" fontId="0" fillId="39" borderId="89" xfId="44" applyFont="1" applyFill="1" applyBorder="1" applyAlignment="1">
      <alignment/>
    </xf>
    <xf numFmtId="44" fontId="0" fillId="39" borderId="71" xfId="44" applyFont="1" applyFill="1" applyBorder="1" applyAlignment="1">
      <alignment/>
    </xf>
    <xf numFmtId="44" fontId="83" fillId="39" borderId="71" xfId="44" applyFont="1" applyFill="1" applyBorder="1" applyAlignment="1">
      <alignment/>
    </xf>
    <xf numFmtId="44" fontId="0" fillId="39" borderId="89" xfId="44" applyFont="1" applyFill="1" applyBorder="1" applyAlignment="1">
      <alignment/>
    </xf>
    <xf numFmtId="44" fontId="0" fillId="40" borderId="90" xfId="44" applyFont="1" applyFill="1" applyBorder="1" applyAlignment="1">
      <alignment/>
    </xf>
    <xf numFmtId="44" fontId="0" fillId="0" borderId="91" xfId="44" applyFont="1" applyFill="1" applyBorder="1" applyAlignment="1">
      <alignment/>
    </xf>
    <xf numFmtId="44" fontId="0" fillId="40" borderId="22" xfId="44" applyFont="1" applyFill="1" applyBorder="1" applyAlignment="1">
      <alignment horizontal="left"/>
    </xf>
    <xf numFmtId="44" fontId="0" fillId="40" borderId="34" xfId="44" applyFont="1" applyFill="1" applyBorder="1" applyAlignment="1">
      <alignment/>
    </xf>
    <xf numFmtId="0" fontId="2" fillId="39" borderId="35" xfId="0" applyFont="1" applyFill="1" applyBorder="1" applyAlignment="1">
      <alignment horizontal="center" vertical="center" wrapText="1"/>
    </xf>
    <xf numFmtId="44" fontId="0" fillId="39" borderId="36" xfId="44" applyFont="1" applyFill="1" applyBorder="1" applyAlignment="1">
      <alignment/>
    </xf>
    <xf numFmtId="44" fontId="4" fillId="39" borderId="18" xfId="44" applyFont="1" applyFill="1" applyBorder="1" applyAlignment="1">
      <alignment/>
    </xf>
    <xf numFmtId="44" fontId="0" fillId="39" borderId="18" xfId="44" applyFont="1" applyFill="1" applyBorder="1" applyAlignment="1">
      <alignment/>
    </xf>
    <xf numFmtId="44" fontId="0" fillId="39" borderId="37" xfId="44" applyFont="1" applyFill="1" applyBorder="1" applyAlignment="1">
      <alignment/>
    </xf>
    <xf numFmtId="44" fontId="0" fillId="39" borderId="38" xfId="44" applyFont="1" applyFill="1" applyBorder="1" applyAlignment="1">
      <alignment/>
    </xf>
    <xf numFmtId="44" fontId="0" fillId="39" borderId="29" xfId="44" applyFont="1" applyFill="1" applyBorder="1" applyAlignment="1">
      <alignment/>
    </xf>
    <xf numFmtId="44" fontId="0" fillId="40" borderId="38" xfId="44" applyFont="1" applyFill="1" applyBorder="1" applyAlignment="1">
      <alignment/>
    </xf>
    <xf numFmtId="44" fontId="0" fillId="40" borderId="18" xfId="44" applyFont="1" applyFill="1" applyBorder="1" applyAlignment="1">
      <alignment/>
    </xf>
    <xf numFmtId="44" fontId="0" fillId="39" borderId="92" xfId="44" applyFont="1" applyFill="1" applyBorder="1" applyAlignment="1">
      <alignment/>
    </xf>
    <xf numFmtId="44" fontId="0" fillId="39" borderId="18" xfId="44" applyNumberFormat="1" applyFont="1" applyFill="1" applyBorder="1" applyAlignment="1">
      <alignment/>
    </xf>
    <xf numFmtId="44" fontId="0" fillId="40" borderId="93" xfId="44" applyFont="1" applyFill="1" applyBorder="1" applyAlignment="1">
      <alignment/>
    </xf>
    <xf numFmtId="44" fontId="0" fillId="40" borderId="18" xfId="44" applyFont="1" applyFill="1" applyBorder="1" applyAlignment="1">
      <alignment/>
    </xf>
    <xf numFmtId="44" fontId="0" fillId="0" borderId="38" xfId="44" applyFont="1" applyFill="1" applyBorder="1" applyAlignment="1">
      <alignment/>
    </xf>
    <xf numFmtId="44" fontId="5" fillId="0" borderId="29" xfId="44" applyFont="1" applyFill="1" applyBorder="1" applyAlignment="1">
      <alignment/>
    </xf>
    <xf numFmtId="44" fontId="5" fillId="0" borderId="18" xfId="44" applyFont="1" applyFill="1" applyBorder="1" applyAlignment="1">
      <alignment/>
    </xf>
    <xf numFmtId="44" fontId="0" fillId="0" borderId="93" xfId="44" applyFont="1" applyFill="1" applyBorder="1" applyAlignment="1">
      <alignment/>
    </xf>
    <xf numFmtId="44" fontId="0" fillId="40" borderId="30" xfId="44" applyFont="1" applyFill="1" applyBorder="1" applyAlignment="1">
      <alignment/>
    </xf>
    <xf numFmtId="44" fontId="0" fillId="39" borderId="22" xfId="44" applyFont="1" applyFill="1" applyBorder="1" applyAlignment="1">
      <alignment horizontal="left"/>
    </xf>
    <xf numFmtId="44" fontId="0" fillId="40" borderId="22" xfId="44" applyFont="1" applyFill="1" applyBorder="1" applyAlignment="1">
      <alignment/>
    </xf>
    <xf numFmtId="44" fontId="0" fillId="39" borderId="94" xfId="44" applyFont="1" applyFill="1" applyBorder="1" applyAlignment="1">
      <alignment/>
    </xf>
    <xf numFmtId="44" fontId="0" fillId="0" borderId="29" xfId="44" applyFont="1" applyFill="1" applyBorder="1" applyAlignment="1">
      <alignment/>
    </xf>
    <xf numFmtId="44" fontId="5" fillId="39" borderId="29" xfId="44" applyFont="1" applyFill="1" applyBorder="1" applyAlignment="1">
      <alignment/>
    </xf>
    <xf numFmtId="44" fontId="5" fillId="39" borderId="18" xfId="44" applyFont="1" applyFill="1" applyBorder="1" applyAlignment="1">
      <alignment/>
    </xf>
    <xf numFmtId="8" fontId="0" fillId="40" borderId="18" xfId="44" applyNumberFormat="1" applyFont="1" applyFill="1" applyBorder="1" applyAlignment="1">
      <alignment/>
    </xf>
    <xf numFmtId="8" fontId="0" fillId="39" borderId="92" xfId="44" applyNumberFormat="1" applyFont="1" applyFill="1" applyBorder="1" applyAlignment="1">
      <alignment/>
    </xf>
    <xf numFmtId="44" fontId="4" fillId="0" borderId="30" xfId="44" applyNumberFormat="1" applyFont="1" applyFill="1" applyBorder="1" applyAlignment="1">
      <alignment/>
    </xf>
    <xf numFmtId="8" fontId="0" fillId="34" borderId="33" xfId="44" applyNumberFormat="1" applyFont="1" applyFill="1" applyBorder="1" applyAlignment="1">
      <alignment/>
    </xf>
    <xf numFmtId="44" fontId="0" fillId="38" borderId="18" xfId="44" applyFont="1" applyFill="1" applyBorder="1" applyAlignment="1">
      <alignment/>
    </xf>
    <xf numFmtId="44" fontId="0" fillId="39" borderId="92" xfId="44" applyFont="1" applyFill="1" applyBorder="1" applyAlignment="1">
      <alignment/>
    </xf>
    <xf numFmtId="44" fontId="0" fillId="39" borderId="33" xfId="44" applyFont="1" applyFill="1" applyBorder="1" applyAlignment="1">
      <alignment/>
    </xf>
    <xf numFmtId="44" fontId="0" fillId="40" borderId="37" xfId="44" applyFont="1" applyFill="1" applyBorder="1" applyAlignment="1">
      <alignment/>
    </xf>
    <xf numFmtId="44" fontId="0" fillId="0" borderId="22" xfId="44" applyFont="1" applyFill="1" applyBorder="1" applyAlignment="1">
      <alignment horizontal="left"/>
    </xf>
    <xf numFmtId="44" fontId="0" fillId="40" borderId="33" xfId="44" applyFont="1" applyFill="1" applyBorder="1" applyAlignment="1">
      <alignment/>
    </xf>
    <xf numFmtId="8" fontId="0" fillId="35" borderId="18" xfId="44" applyNumberFormat="1" applyFont="1" applyFill="1" applyBorder="1" applyAlignment="1">
      <alignment/>
    </xf>
    <xf numFmtId="44" fontId="0" fillId="35" borderId="30" xfId="44" applyFont="1" applyFill="1" applyBorder="1" applyAlignment="1">
      <alignment/>
    </xf>
    <xf numFmtId="44" fontId="0" fillId="40" borderId="38" xfId="44" applyFont="1" applyFill="1" applyBorder="1" applyAlignment="1">
      <alignment/>
    </xf>
    <xf numFmtId="44" fontId="83" fillId="40" borderId="18" xfId="44" applyFont="1" applyFill="1" applyBorder="1" applyAlignment="1">
      <alignment/>
    </xf>
    <xf numFmtId="44" fontId="0" fillId="0" borderId="18" xfId="44" applyFont="1" applyFill="1" applyBorder="1" applyAlignment="1">
      <alignment/>
    </xf>
    <xf numFmtId="44" fontId="0" fillId="0" borderId="92" xfId="44" applyFont="1" applyFill="1" applyBorder="1" applyAlignment="1">
      <alignment/>
    </xf>
    <xf numFmtId="44" fontId="0" fillId="39" borderId="32" xfId="44" applyFont="1" applyFill="1" applyBorder="1" applyAlignment="1">
      <alignment/>
    </xf>
    <xf numFmtId="44" fontId="0" fillId="39" borderId="30" xfId="44" applyFont="1" applyFill="1" applyBorder="1" applyAlignment="1">
      <alignment/>
    </xf>
    <xf numFmtId="44" fontId="0" fillId="39" borderId="22" xfId="44" applyFont="1" applyFill="1" applyBorder="1" applyAlignment="1">
      <alignment/>
    </xf>
    <xf numFmtId="44" fontId="0" fillId="39" borderId="34" xfId="44" applyFont="1" applyFill="1" applyBorder="1" applyAlignment="1">
      <alignment/>
    </xf>
    <xf numFmtId="44" fontId="83" fillId="40" borderId="30" xfId="44" applyFont="1" applyFill="1" applyBorder="1" applyAlignment="1">
      <alignment/>
    </xf>
    <xf numFmtId="0" fontId="2" fillId="0" borderId="35" xfId="0" applyFont="1" applyBorder="1" applyAlignment="1">
      <alignment horizontal="center" vertical="center" wrapText="1"/>
    </xf>
    <xf numFmtId="44" fontId="0" fillId="0" borderId="36" xfId="44" applyFont="1" applyBorder="1" applyAlignment="1">
      <alignment/>
    </xf>
    <xf numFmtId="44" fontId="4" fillId="0" borderId="18" xfId="44" applyFont="1" applyBorder="1" applyAlignment="1">
      <alignment/>
    </xf>
    <xf numFmtId="44" fontId="0" fillId="0" borderId="18" xfId="44" applyFont="1" applyBorder="1" applyAlignment="1">
      <alignment/>
    </xf>
    <xf numFmtId="44" fontId="10" fillId="0" borderId="18" xfId="44" applyFont="1" applyBorder="1" applyAlignment="1">
      <alignment/>
    </xf>
    <xf numFmtId="44" fontId="0" fillId="0" borderId="37" xfId="44" applyFont="1" applyBorder="1" applyAlignment="1">
      <alignment/>
    </xf>
    <xf numFmtId="44" fontId="0" fillId="0" borderId="38" xfId="44" applyFont="1" applyBorder="1" applyAlignment="1">
      <alignment/>
    </xf>
    <xf numFmtId="44" fontId="0" fillId="0" borderId="29" xfId="44" applyFont="1" applyBorder="1" applyAlignment="1">
      <alignment/>
    </xf>
    <xf numFmtId="44" fontId="83" fillId="38" borderId="18" xfId="44" applyFont="1" applyFill="1" applyBorder="1" applyAlignment="1">
      <alignment/>
    </xf>
    <xf numFmtId="44" fontId="0" fillId="0" borderId="18" xfId="44" applyFont="1" applyBorder="1" applyAlignment="1">
      <alignment/>
    </xf>
    <xf numFmtId="44" fontId="83" fillId="0" borderId="18" xfId="44" applyFont="1" applyBorder="1" applyAlignment="1">
      <alignment/>
    </xf>
    <xf numFmtId="44" fontId="0" fillId="0" borderId="38" xfId="44" applyFont="1" applyBorder="1" applyAlignment="1">
      <alignment/>
    </xf>
    <xf numFmtId="44" fontId="0" fillId="0" borderId="29" xfId="44" applyFont="1" applyBorder="1" applyAlignment="1">
      <alignment/>
    </xf>
    <xf numFmtId="44" fontId="0" fillId="0" borderId="92" xfId="44" applyFont="1" applyBorder="1" applyAlignment="1">
      <alignment/>
    </xf>
    <xf numFmtId="44" fontId="0" fillId="41" borderId="30" xfId="44" applyFont="1" applyFill="1" applyBorder="1" applyAlignment="1">
      <alignment/>
    </xf>
    <xf numFmtId="44" fontId="0" fillId="41" borderId="30" xfId="44" applyFont="1" applyFill="1" applyBorder="1" applyAlignment="1">
      <alignment/>
    </xf>
    <xf numFmtId="44" fontId="0" fillId="41" borderId="22" xfId="44" applyFont="1" applyFill="1" applyBorder="1" applyAlignment="1">
      <alignment horizontal="left"/>
    </xf>
    <xf numFmtId="0" fontId="2" fillId="0" borderId="31" xfId="0" applyFont="1" applyBorder="1" applyAlignment="1">
      <alignment horizontal="center" vertical="center" wrapText="1"/>
    </xf>
    <xf numFmtId="44" fontId="0" fillId="0" borderId="32" xfId="44" applyFont="1" applyBorder="1" applyAlignment="1">
      <alignment/>
    </xf>
    <xf numFmtId="44" fontId="4" fillId="0" borderId="30" xfId="44" applyFont="1" applyBorder="1" applyAlignment="1">
      <alignment/>
    </xf>
    <xf numFmtId="44" fontId="0" fillId="0" borderId="30" xfId="44" applyFont="1" applyBorder="1" applyAlignment="1">
      <alignment/>
    </xf>
    <xf numFmtId="44" fontId="10" fillId="0" borderId="30" xfId="44" applyFont="1" applyBorder="1" applyAlignment="1">
      <alignment/>
    </xf>
    <xf numFmtId="44" fontId="0" fillId="0" borderId="33" xfId="44" applyFont="1" applyBorder="1" applyAlignment="1">
      <alignment/>
    </xf>
    <xf numFmtId="44" fontId="0" fillId="0" borderId="22" xfId="44" applyFont="1" applyBorder="1" applyAlignment="1">
      <alignment/>
    </xf>
    <xf numFmtId="44" fontId="0" fillId="0" borderId="34" xfId="44" applyFont="1" applyBorder="1" applyAlignment="1">
      <alignment/>
    </xf>
    <xf numFmtId="44" fontId="83" fillId="0" borderId="30" xfId="44" applyFont="1" applyBorder="1" applyAlignment="1">
      <alignment/>
    </xf>
    <xf numFmtId="44" fontId="0" fillId="0" borderId="22" xfId="44" applyFont="1" applyBorder="1" applyAlignment="1">
      <alignment horizontal="left"/>
    </xf>
    <xf numFmtId="44" fontId="0" fillId="39" borderId="36" xfId="44" applyFont="1" applyFill="1" applyBorder="1" applyAlignment="1">
      <alignment/>
    </xf>
    <xf numFmtId="44" fontId="0" fillId="39" borderId="18" xfId="44" applyFont="1" applyFill="1" applyBorder="1" applyAlignment="1">
      <alignment/>
    </xf>
    <xf numFmtId="44" fontId="0" fillId="39" borderId="37" xfId="44" applyFont="1" applyFill="1" applyBorder="1" applyAlignment="1">
      <alignment/>
    </xf>
    <xf numFmtId="44" fontId="0" fillId="39" borderId="38" xfId="44" applyFont="1" applyFill="1" applyBorder="1" applyAlignment="1">
      <alignment/>
    </xf>
    <xf numFmtId="44" fontId="0" fillId="39" borderId="29" xfId="44" applyFont="1" applyFill="1" applyBorder="1" applyAlignment="1">
      <alignment/>
    </xf>
    <xf numFmtId="44" fontId="0" fillId="0" borderId="39" xfId="44" applyNumberFormat="1" applyFont="1" applyFill="1" applyBorder="1" applyAlignment="1">
      <alignment/>
    </xf>
    <xf numFmtId="44" fontId="0" fillId="0" borderId="95" xfId="44" applyFont="1" applyFill="1" applyBorder="1" applyAlignment="1">
      <alignment/>
    </xf>
    <xf numFmtId="44" fontId="5" fillId="40" borderId="22" xfId="44" applyFont="1" applyFill="1" applyBorder="1" applyAlignment="1">
      <alignment horizontal="left"/>
    </xf>
    <xf numFmtId="44" fontId="0" fillId="0" borderId="96" xfId="44" applyFont="1" applyFill="1" applyBorder="1" applyAlignment="1">
      <alignment/>
    </xf>
    <xf numFmtId="44" fontId="5" fillId="39" borderId="38" xfId="44" applyFont="1" applyFill="1" applyBorder="1" applyAlignment="1">
      <alignment/>
    </xf>
    <xf numFmtId="44" fontId="0" fillId="39" borderId="39" xfId="44" applyFont="1" applyFill="1" applyBorder="1" applyAlignment="1">
      <alignment/>
    </xf>
    <xf numFmtId="44" fontId="0" fillId="35" borderId="18" xfId="44" applyFont="1" applyFill="1" applyBorder="1" applyAlignment="1">
      <alignment/>
    </xf>
    <xf numFmtId="44" fontId="0" fillId="40" borderId="95" xfId="44" applyFont="1" applyFill="1" applyBorder="1" applyAlignment="1">
      <alignment/>
    </xf>
    <xf numFmtId="44" fontId="5" fillId="39" borderId="22" xfId="44" applyFont="1" applyFill="1" applyBorder="1" applyAlignment="1">
      <alignment horizontal="left"/>
    </xf>
    <xf numFmtId="44" fontId="0" fillId="39" borderId="24" xfId="44" applyFont="1" applyFill="1" applyBorder="1" applyAlignment="1">
      <alignment/>
    </xf>
    <xf numFmtId="44" fontId="0" fillId="40" borderId="96" xfId="44" applyFont="1" applyFill="1" applyBorder="1" applyAlignment="1">
      <alignment/>
    </xf>
    <xf numFmtId="44" fontId="0" fillId="39" borderId="95" xfId="44" applyFont="1" applyFill="1" applyBorder="1" applyAlignment="1">
      <alignment/>
    </xf>
    <xf numFmtId="44" fontId="0" fillId="39" borderId="96" xfId="44" applyFont="1" applyFill="1" applyBorder="1" applyAlignment="1">
      <alignment/>
    </xf>
    <xf numFmtId="44" fontId="0" fillId="39" borderId="39" xfId="44" applyFont="1" applyFill="1" applyBorder="1" applyAlignment="1">
      <alignment/>
    </xf>
    <xf numFmtId="44" fontId="0" fillId="0" borderId="18" xfId="44" applyFont="1" applyFill="1" applyBorder="1" applyAlignment="1">
      <alignment/>
    </xf>
    <xf numFmtId="44" fontId="0" fillId="0" borderId="30" xfId="44" applyFont="1" applyFill="1" applyBorder="1" applyAlignment="1">
      <alignment/>
    </xf>
    <xf numFmtId="0" fontId="12" fillId="39" borderId="35" xfId="0" applyFont="1" applyFill="1" applyBorder="1" applyAlignment="1">
      <alignment horizontal="center" vertical="center" wrapText="1"/>
    </xf>
    <xf numFmtId="8" fontId="0" fillId="40" borderId="37" xfId="44" applyNumberFormat="1" applyFont="1" applyFill="1" applyBorder="1" applyAlignment="1">
      <alignment/>
    </xf>
    <xf numFmtId="8" fontId="0" fillId="39" borderId="95" xfId="44" applyNumberFormat="1" applyFont="1" applyFill="1" applyBorder="1" applyAlignment="1">
      <alignment/>
    </xf>
    <xf numFmtId="8" fontId="0" fillId="34" borderId="96" xfId="44" applyNumberFormat="1" applyFont="1" applyFill="1" applyBorder="1" applyAlignment="1">
      <alignment/>
    </xf>
    <xf numFmtId="44" fontId="0" fillId="39" borderId="22" xfId="44" applyFont="1" applyFill="1" applyBorder="1" applyAlignment="1">
      <alignment horizontal="left"/>
    </xf>
    <xf numFmtId="8" fontId="0" fillId="40" borderId="71" xfId="44" applyNumberFormat="1" applyFont="1" applyFill="1" applyBorder="1" applyAlignment="1">
      <alignment/>
    </xf>
    <xf numFmtId="8" fontId="0" fillId="39" borderId="71" xfId="44" applyNumberFormat="1" applyFont="1" applyFill="1" applyBorder="1" applyAlignment="1">
      <alignment/>
    </xf>
    <xf numFmtId="44" fontId="0" fillId="39" borderId="97" xfId="44" applyFont="1" applyFill="1" applyBorder="1" applyAlignment="1">
      <alignment/>
    </xf>
    <xf numFmtId="44" fontId="0" fillId="39" borderId="98" xfId="44" applyFont="1" applyFill="1" applyBorder="1" applyAlignment="1">
      <alignment/>
    </xf>
    <xf numFmtId="44" fontId="0" fillId="0" borderId="38" xfId="44" applyNumberFormat="1" applyFont="1" applyFill="1" applyBorder="1" applyAlignment="1">
      <alignment/>
    </xf>
    <xf numFmtId="44" fontId="0" fillId="39" borderId="22" xfId="44" applyFont="1" applyFill="1" applyBorder="1" applyAlignment="1">
      <alignment horizontal="left"/>
    </xf>
    <xf numFmtId="44" fontId="0" fillId="39" borderId="96" xfId="44" applyFont="1" applyFill="1" applyBorder="1" applyAlignment="1">
      <alignment/>
    </xf>
    <xf numFmtId="0" fontId="2" fillId="0" borderId="99" xfId="0" applyFont="1" applyBorder="1" applyAlignment="1">
      <alignment horizontal="center" vertical="center" wrapText="1"/>
    </xf>
    <xf numFmtId="44" fontId="0" fillId="0" borderId="39" xfId="44" applyFont="1" applyBorder="1" applyAlignment="1">
      <alignment/>
    </xf>
    <xf numFmtId="44" fontId="0" fillId="0" borderId="95" xfId="44" applyFont="1" applyBorder="1" applyAlignment="1">
      <alignment/>
    </xf>
    <xf numFmtId="44" fontId="0" fillId="41" borderId="22" xfId="44" applyFont="1" applyFill="1" applyBorder="1" applyAlignment="1">
      <alignment horizontal="left"/>
    </xf>
    <xf numFmtId="8" fontId="0" fillId="40" borderId="30" xfId="44" applyNumberFormat="1" applyFont="1" applyFill="1" applyBorder="1" applyAlignment="1">
      <alignment/>
    </xf>
    <xf numFmtId="8" fontId="0" fillId="40" borderId="18" xfId="44" applyNumberFormat="1" applyFont="1" applyFill="1" applyBorder="1" applyAlignment="1">
      <alignment/>
    </xf>
    <xf numFmtId="8" fontId="4" fillId="34" borderId="100" xfId="0" applyNumberFormat="1" applyFont="1" applyFill="1" applyBorder="1" applyAlignment="1">
      <alignment horizontal="center" vertical="center" wrapText="1"/>
    </xf>
    <xf numFmtId="8" fontId="4" fillId="34" borderId="101" xfId="0" applyNumberFormat="1" applyFont="1" applyFill="1" applyBorder="1" applyAlignment="1">
      <alignment horizontal="center" vertical="center" wrapText="1"/>
    </xf>
    <xf numFmtId="8" fontId="4" fillId="39" borderId="100" xfId="0" applyNumberFormat="1" applyFont="1" applyFill="1" applyBorder="1" applyAlignment="1">
      <alignment horizontal="center" vertical="center" wrapText="1"/>
    </xf>
    <xf numFmtId="8" fontId="4" fillId="39" borderId="101" xfId="0" applyNumberFormat="1" applyFont="1" applyFill="1" applyBorder="1" applyAlignment="1">
      <alignment horizontal="center" vertical="center" wrapText="1"/>
    </xf>
    <xf numFmtId="8" fontId="86" fillId="39" borderId="102" xfId="0" applyNumberFormat="1" applyFont="1" applyFill="1" applyBorder="1" applyAlignment="1">
      <alignment horizontal="center" vertical="center" wrapText="1"/>
    </xf>
    <xf numFmtId="8" fontId="4" fillId="39" borderId="103" xfId="0" applyNumberFormat="1" applyFont="1" applyFill="1" applyBorder="1" applyAlignment="1">
      <alignment horizontal="center" vertical="center" wrapText="1"/>
    </xf>
    <xf numFmtId="8" fontId="86" fillId="39" borderId="104" xfId="0" applyNumberFormat="1" applyFont="1" applyFill="1" applyBorder="1" applyAlignment="1">
      <alignment horizontal="center" vertical="center" wrapText="1"/>
    </xf>
    <xf numFmtId="0" fontId="10" fillId="34" borderId="104" xfId="0" applyFont="1" applyFill="1" applyBorder="1" applyAlignment="1">
      <alignment horizontal="center" wrapText="1"/>
    </xf>
    <xf numFmtId="0" fontId="10" fillId="34" borderId="101" xfId="0" applyFont="1" applyFill="1" applyBorder="1" applyAlignment="1">
      <alignment horizontal="center" wrapText="1"/>
    </xf>
    <xf numFmtId="0" fontId="85" fillId="0" borderId="102" xfId="0" applyFont="1" applyFill="1" applyBorder="1" applyAlignment="1">
      <alignment horizontal="center" wrapText="1"/>
    </xf>
    <xf numFmtId="0" fontId="85" fillId="0" borderId="103" xfId="0" applyFont="1" applyFill="1" applyBorder="1" applyAlignment="1">
      <alignment horizontal="center" wrapText="1"/>
    </xf>
    <xf numFmtId="0" fontId="85" fillId="0" borderId="105" xfId="0" applyFont="1" applyFill="1" applyBorder="1" applyAlignment="1">
      <alignment horizontal="center" wrapText="1"/>
    </xf>
    <xf numFmtId="8" fontId="4" fillId="33" borderId="106" xfId="0" applyNumberFormat="1" applyFont="1" applyFill="1" applyBorder="1" applyAlignment="1">
      <alignment horizontal="center" wrapText="1"/>
    </xf>
    <xf numFmtId="8" fontId="4" fillId="33" borderId="100" xfId="0" applyNumberFormat="1" applyFont="1" applyFill="1" applyBorder="1" applyAlignment="1">
      <alignment horizontal="center" wrapText="1"/>
    </xf>
    <xf numFmtId="8" fontId="4" fillId="0" borderId="100" xfId="0" applyNumberFormat="1" applyFont="1" applyBorder="1" applyAlignment="1">
      <alignment horizontal="center" vertical="center" wrapText="1"/>
    </xf>
    <xf numFmtId="8" fontId="4" fillId="0" borderId="101" xfId="0" applyNumberFormat="1" applyFont="1" applyBorder="1" applyAlignment="1">
      <alignment horizontal="center" vertical="center" wrapText="1"/>
    </xf>
    <xf numFmtId="8" fontId="4" fillId="0" borderId="100" xfId="0" applyNumberFormat="1" applyFont="1" applyFill="1" applyBorder="1" applyAlignment="1">
      <alignment horizontal="center" vertical="center" wrapText="1"/>
    </xf>
    <xf numFmtId="8" fontId="4" fillId="0" borderId="101" xfId="0" applyNumberFormat="1" applyFont="1" applyFill="1" applyBorder="1" applyAlignment="1">
      <alignment horizontal="center" vertical="center" wrapText="1"/>
    </xf>
    <xf numFmtId="8" fontId="4" fillId="0" borderId="106" xfId="0" applyNumberFormat="1" applyFont="1" applyFill="1" applyBorder="1" applyAlignment="1">
      <alignment horizontal="center" wrapText="1"/>
    </xf>
    <xf numFmtId="8" fontId="4" fillId="34" borderId="104" xfId="0" applyNumberFormat="1" applyFont="1" applyFill="1" applyBorder="1" applyAlignment="1">
      <alignment horizontal="center" vertical="center" wrapText="1"/>
    </xf>
    <xf numFmtId="8" fontId="4" fillId="0" borderId="102" xfId="0" applyNumberFormat="1" applyFont="1" applyFill="1" applyBorder="1" applyAlignment="1">
      <alignment horizontal="center" vertical="center" wrapText="1"/>
    </xf>
    <xf numFmtId="8" fontId="4" fillId="0" borderId="105" xfId="0" applyNumberFormat="1" applyFont="1" applyFill="1" applyBorder="1" applyAlignment="1">
      <alignment horizontal="center" vertical="center" wrapText="1"/>
    </xf>
    <xf numFmtId="0" fontId="4" fillId="39" borderId="100" xfId="0" applyFont="1" applyFill="1" applyBorder="1" applyAlignment="1">
      <alignment horizontal="center" vertical="center" wrapText="1"/>
    </xf>
    <xf numFmtId="0" fontId="4" fillId="39" borderId="101" xfId="0" applyFont="1" applyFill="1" applyBorder="1" applyAlignment="1">
      <alignment horizontal="center" vertical="center" wrapText="1"/>
    </xf>
    <xf numFmtId="8" fontId="86" fillId="34" borderId="100" xfId="0" applyNumberFormat="1" applyFont="1" applyFill="1" applyBorder="1" applyAlignment="1">
      <alignment horizontal="center" vertical="center" wrapText="1"/>
    </xf>
    <xf numFmtId="8" fontId="4" fillId="39" borderId="107" xfId="0" applyNumberFormat="1" applyFont="1" applyFill="1" applyBorder="1" applyAlignment="1">
      <alignment horizontal="center" vertical="center" wrapText="1"/>
    </xf>
    <xf numFmtId="8" fontId="4" fillId="39" borderId="106" xfId="0" applyNumberFormat="1" applyFont="1" applyFill="1" applyBorder="1" applyAlignment="1">
      <alignment horizontal="center" vertical="center" wrapText="1"/>
    </xf>
    <xf numFmtId="0" fontId="4" fillId="0" borderId="106" xfId="0" applyFont="1" applyBorder="1" applyAlignment="1">
      <alignment horizontal="center" vertical="center" wrapText="1"/>
    </xf>
    <xf numFmtId="0" fontId="4" fillId="39" borderId="106" xfId="0" applyFont="1" applyFill="1" applyBorder="1" applyAlignment="1">
      <alignment horizontal="center" vertical="center" wrapText="1"/>
    </xf>
    <xf numFmtId="8" fontId="4" fillId="39" borderId="85" xfId="0" applyNumberFormat="1" applyFont="1" applyFill="1" applyBorder="1" applyAlignment="1">
      <alignment horizontal="center" vertical="center" wrapText="1"/>
    </xf>
    <xf numFmtId="8" fontId="4" fillId="0" borderId="85" xfId="0" applyNumberFormat="1" applyFont="1" applyBorder="1" applyAlignment="1">
      <alignment horizontal="center" vertical="center" wrapText="1"/>
    </xf>
    <xf numFmtId="0" fontId="4" fillId="0" borderId="100" xfId="0" applyFont="1" applyFill="1" applyBorder="1" applyAlignment="1">
      <alignment horizontal="center" vertical="center" wrapText="1"/>
    </xf>
    <xf numFmtId="0" fontId="4" fillId="0" borderId="101" xfId="0" applyFont="1" applyFill="1" applyBorder="1" applyAlignment="1">
      <alignment horizontal="center" vertical="center" wrapText="1"/>
    </xf>
    <xf numFmtId="8" fontId="4" fillId="0" borderId="104" xfId="0" applyNumberFormat="1" applyFont="1" applyFill="1" applyBorder="1" applyAlignment="1">
      <alignment horizontal="center" vertical="center" wrapText="1"/>
    </xf>
    <xf numFmtId="8" fontId="85" fillId="0" borderId="108" xfId="0" applyNumberFormat="1" applyFont="1" applyBorder="1" applyAlignment="1">
      <alignment horizontal="center"/>
    </xf>
    <xf numFmtId="8" fontId="0" fillId="0" borderId="108" xfId="0" applyNumberFormat="1" applyFont="1" applyBorder="1" applyAlignment="1">
      <alignment horizontal="center"/>
    </xf>
    <xf numFmtId="0" fontId="85" fillId="39" borderId="100" xfId="0" applyFont="1" applyFill="1" applyBorder="1" applyAlignment="1">
      <alignment horizontal="center" vertical="center" wrapText="1"/>
    </xf>
    <xf numFmtId="0" fontId="4" fillId="0" borderId="106" xfId="0" applyFont="1" applyFill="1" applyBorder="1" applyAlignment="1">
      <alignment horizontal="center" vertical="center" wrapText="1"/>
    </xf>
    <xf numFmtId="8" fontId="10" fillId="39" borderId="104" xfId="0" applyNumberFormat="1" applyFont="1" applyFill="1" applyBorder="1" applyAlignment="1">
      <alignment horizontal="center" vertical="center" wrapText="1"/>
    </xf>
    <xf numFmtId="8" fontId="10" fillId="39" borderId="101" xfId="0" applyNumberFormat="1" applyFont="1" applyFill="1" applyBorder="1" applyAlignment="1">
      <alignment horizontal="center" vertical="center" wrapText="1"/>
    </xf>
    <xf numFmtId="8" fontId="4" fillId="0" borderId="109" xfId="0" applyNumberFormat="1" applyFont="1" applyFill="1" applyBorder="1" applyAlignment="1">
      <alignment horizontal="center" vertical="center" wrapText="1"/>
    </xf>
    <xf numFmtId="0" fontId="85" fillId="39" borderId="101" xfId="0" applyFont="1" applyFill="1" applyBorder="1" applyAlignment="1">
      <alignment horizontal="center" vertical="center" wrapText="1"/>
    </xf>
    <xf numFmtId="8" fontId="10" fillId="42" borderId="106" xfId="0" applyNumberFormat="1" applyFont="1" applyFill="1" applyBorder="1" applyAlignment="1">
      <alignment horizontal="center" vertical="center" wrapText="1"/>
    </xf>
    <xf numFmtId="8" fontId="0" fillId="0" borderId="108" xfId="0" applyNumberFormat="1" applyBorder="1" applyAlignment="1">
      <alignment horizontal="center"/>
    </xf>
    <xf numFmtId="0" fontId="10" fillId="0" borderId="110" xfId="0" applyFont="1" applyFill="1" applyBorder="1" applyAlignment="1">
      <alignment horizontal="center" wrapText="1"/>
    </xf>
    <xf numFmtId="0" fontId="10" fillId="0" borderId="111" xfId="0" applyFont="1" applyFill="1" applyBorder="1" applyAlignment="1">
      <alignment horizontal="center" wrapText="1"/>
    </xf>
    <xf numFmtId="0" fontId="10" fillId="0" borderId="112" xfId="0" applyFont="1" applyFill="1" applyBorder="1" applyAlignment="1">
      <alignment horizontal="center" vertical="center" wrapText="1"/>
    </xf>
    <xf numFmtId="0" fontId="10" fillId="0" borderId="113" xfId="0" applyFont="1" applyFill="1" applyBorder="1" applyAlignment="1">
      <alignment horizontal="center" vertical="center" wrapText="1"/>
    </xf>
    <xf numFmtId="0" fontId="10" fillId="0" borderId="114" xfId="0" applyFont="1" applyFill="1" applyBorder="1" applyAlignment="1">
      <alignment horizontal="center" vertical="center" wrapText="1"/>
    </xf>
    <xf numFmtId="0" fontId="10" fillId="0" borderId="115" xfId="0" applyFont="1" applyFill="1" applyBorder="1" applyAlignment="1">
      <alignment horizontal="center" vertical="center" wrapText="1"/>
    </xf>
    <xf numFmtId="0" fontId="10" fillId="0" borderId="116" xfId="0" applyFont="1" applyFill="1" applyBorder="1" applyAlignment="1">
      <alignment horizontal="center" vertical="center" wrapText="1"/>
    </xf>
    <xf numFmtId="0" fontId="10" fillId="0" borderId="117" xfId="0" applyFont="1" applyFill="1" applyBorder="1" applyAlignment="1">
      <alignment horizontal="center" vertical="center" wrapText="1"/>
    </xf>
    <xf numFmtId="0" fontId="85" fillId="0" borderId="118" xfId="0" applyFont="1" applyFill="1" applyBorder="1" applyAlignment="1">
      <alignment horizontal="center" vertical="center"/>
    </xf>
    <xf numFmtId="0" fontId="85" fillId="0" borderId="80" xfId="0" applyFont="1" applyFill="1" applyBorder="1" applyAlignment="1">
      <alignment horizontal="center" vertical="center"/>
    </xf>
    <xf numFmtId="0" fontId="85" fillId="0" borderId="119" xfId="0" applyFont="1" applyFill="1" applyBorder="1" applyAlignment="1">
      <alignment horizontal="center" vertical="center"/>
    </xf>
    <xf numFmtId="8" fontId="0" fillId="0" borderId="17" xfId="0" applyNumberFormat="1" applyBorder="1" applyAlignment="1">
      <alignment horizontal="center"/>
    </xf>
    <xf numFmtId="8" fontId="85" fillId="0" borderId="120" xfId="0" applyNumberFormat="1" applyFont="1" applyBorder="1" applyAlignment="1">
      <alignment horizontal="center"/>
    </xf>
    <xf numFmtId="8" fontId="0" fillId="0" borderId="120" xfId="0" applyNumberFormat="1" applyBorder="1" applyAlignment="1">
      <alignment horizontal="center"/>
    </xf>
    <xf numFmtId="8" fontId="10" fillId="0" borderId="0" xfId="0" applyNumberFormat="1" applyFont="1" applyBorder="1" applyAlignment="1">
      <alignment horizontal="center" wrapText="1"/>
    </xf>
    <xf numFmtId="0" fontId="10" fillId="0" borderId="0" xfId="0" applyFont="1" applyBorder="1" applyAlignment="1">
      <alignment horizontal="center" wrapText="1"/>
    </xf>
    <xf numFmtId="8" fontId="10" fillId="0" borderId="106" xfId="0" applyNumberFormat="1" applyFont="1" applyBorder="1" applyAlignment="1">
      <alignment horizontal="center" wrapText="1"/>
    </xf>
    <xf numFmtId="0" fontId="10" fillId="0" borderId="80" xfId="0" applyFont="1" applyFill="1" applyBorder="1" applyAlignment="1">
      <alignment horizontal="center" wrapText="1"/>
    </xf>
    <xf numFmtId="0" fontId="10" fillId="0" borderId="17" xfId="0" applyFont="1" applyFill="1" applyBorder="1" applyAlignment="1">
      <alignment horizontal="center" wrapText="1"/>
    </xf>
    <xf numFmtId="0" fontId="10" fillId="0" borderId="112" xfId="0" applyFont="1" applyFill="1" applyBorder="1" applyAlignment="1">
      <alignment horizontal="center" wrapText="1"/>
    </xf>
    <xf numFmtId="0" fontId="10" fillId="0" borderId="116" xfId="0" applyFont="1" applyFill="1" applyBorder="1" applyAlignment="1">
      <alignment horizontal="center" wrapText="1"/>
    </xf>
    <xf numFmtId="0" fontId="10" fillId="0" borderId="112" xfId="0" applyFont="1" applyBorder="1" applyAlignment="1">
      <alignment horizontal="center" wrapText="1"/>
    </xf>
    <xf numFmtId="0" fontId="10" fillId="0" borderId="116" xfId="0" applyFont="1" applyBorder="1" applyAlignment="1">
      <alignment horizontal="center" wrapText="1"/>
    </xf>
    <xf numFmtId="0" fontId="10" fillId="0" borderId="121" xfId="0" applyFont="1" applyBorder="1" applyAlignment="1">
      <alignment horizontal="center" wrapText="1"/>
    </xf>
    <xf numFmtId="0" fontId="10" fillId="0" borderId="122" xfId="0" applyFont="1" applyBorder="1" applyAlignment="1">
      <alignment horizontal="center" wrapText="1"/>
    </xf>
    <xf numFmtId="0" fontId="10" fillId="0" borderId="115" xfId="0" applyFont="1" applyBorder="1" applyAlignment="1">
      <alignment horizontal="center" wrapText="1"/>
    </xf>
    <xf numFmtId="0" fontId="10" fillId="0" borderId="123" xfId="0" applyFont="1" applyBorder="1" applyAlignment="1">
      <alignment horizontal="center" wrapText="1"/>
    </xf>
    <xf numFmtId="0" fontId="10" fillId="0" borderId="117" xfId="0" applyFont="1" applyBorder="1" applyAlignment="1">
      <alignment horizontal="center" wrapText="1"/>
    </xf>
    <xf numFmtId="8" fontId="4" fillId="39" borderId="104" xfId="0" applyNumberFormat="1" applyFont="1" applyFill="1" applyBorder="1" applyAlignment="1">
      <alignment horizontal="center" vertical="center" wrapText="1"/>
    </xf>
    <xf numFmtId="8" fontId="4" fillId="39" borderId="124" xfId="0" applyNumberFormat="1" applyFont="1" applyFill="1" applyBorder="1" applyAlignment="1">
      <alignment horizontal="center" vertical="center" wrapText="1"/>
    </xf>
    <xf numFmtId="8" fontId="4" fillId="0" borderId="125" xfId="0" applyNumberFormat="1" applyFont="1" applyBorder="1" applyAlignment="1">
      <alignment horizontal="center" vertical="center" wrapText="1"/>
    </xf>
    <xf numFmtId="8" fontId="4" fillId="0" borderId="106"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6"/>
  </sheetPr>
  <dimension ref="A1:BC60"/>
  <sheetViews>
    <sheetView zoomScale="82" zoomScaleNormal="82" zoomScalePageLayoutView="0" workbookViewId="0" topLeftCell="A1">
      <pane xSplit="1" topLeftCell="B1" activePane="topRight" state="frozen"/>
      <selection pane="topLeft" activeCell="A1" sqref="A1"/>
      <selection pane="topRight" activeCell="A4" sqref="A4"/>
    </sheetView>
  </sheetViews>
  <sheetFormatPr defaultColWidth="9.140625" defaultRowHeight="12.75"/>
  <cols>
    <col min="1" max="1" width="51.710937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31" width="15.421875" style="0" customWidth="1"/>
    <col min="32" max="32" width="14.28125" style="0" customWidth="1"/>
    <col min="33" max="33" width="14.7109375" style="0" customWidth="1"/>
    <col min="34" max="34" width="14.28125" style="0" customWidth="1"/>
    <col min="35" max="35" width="14.7109375" style="0" customWidth="1"/>
    <col min="36" max="36" width="14.28125" style="0" customWidth="1"/>
    <col min="37" max="47" width="15.421875" style="0" customWidth="1"/>
    <col min="48" max="48" width="14.28125" style="0" customWidth="1"/>
    <col min="49" max="49" width="15.421875" style="0" customWidth="1"/>
    <col min="50" max="50" width="14.28125" style="0" customWidth="1"/>
    <col min="51" max="55" width="15.421875" style="0" customWidth="1"/>
  </cols>
  <sheetData>
    <row r="1" ht="13.5" thickBot="1">
      <c r="A1" s="23" t="s">
        <v>16</v>
      </c>
    </row>
    <row r="2" ht="13.5" thickBot="1">
      <c r="A2" s="69">
        <v>1</v>
      </c>
    </row>
    <row r="3" spans="1:50" ht="13.5" thickBot="1">
      <c r="A3" s="23" t="s">
        <v>55</v>
      </c>
      <c r="B3" s="1"/>
      <c r="C3" s="1"/>
      <c r="E3" s="1"/>
      <c r="G3" s="1"/>
      <c r="H3" s="1"/>
      <c r="I3" s="1"/>
      <c r="J3" s="1"/>
      <c r="K3" s="1"/>
      <c r="L3" s="1"/>
      <c r="M3" s="1"/>
      <c r="Q3" s="1"/>
      <c r="S3" s="1"/>
      <c r="U3" s="1"/>
      <c r="V3" s="1"/>
      <c r="W3" s="1"/>
      <c r="X3" s="1"/>
      <c r="Y3" s="1"/>
      <c r="AA3" s="1"/>
      <c r="AC3" s="1"/>
      <c r="AF3" s="1"/>
      <c r="AH3" s="1"/>
      <c r="AJ3" s="1"/>
      <c r="AV3" s="1"/>
      <c r="AX3" s="1"/>
    </row>
    <row r="4" spans="1:51" ht="13.5" thickBot="1">
      <c r="A4" s="71">
        <v>200</v>
      </c>
      <c r="B4" s="1"/>
      <c r="C4" s="1"/>
      <c r="E4" s="1"/>
      <c r="G4" s="1"/>
      <c r="H4" s="1"/>
      <c r="I4" s="1"/>
      <c r="J4" s="1"/>
      <c r="K4" s="1"/>
      <c r="L4" s="1"/>
      <c r="M4" s="1"/>
      <c r="Q4" s="1"/>
      <c r="S4" s="1"/>
      <c r="U4" s="1"/>
      <c r="V4" s="1"/>
      <c r="W4" s="1"/>
      <c r="X4" s="1"/>
      <c r="Y4" s="1"/>
      <c r="AA4" s="1"/>
      <c r="AC4" s="1"/>
      <c r="AF4" s="1"/>
      <c r="AH4" s="1"/>
      <c r="AJ4" s="18"/>
      <c r="AK4" s="20"/>
      <c r="AL4" s="20"/>
      <c r="AM4" s="20"/>
      <c r="AN4" s="19"/>
      <c r="AO4" s="21"/>
      <c r="AP4" s="21"/>
      <c r="AQ4" s="21"/>
      <c r="AR4" s="21"/>
      <c r="AS4" s="21"/>
      <c r="AT4" s="21"/>
      <c r="AU4" s="21"/>
      <c r="AV4" s="18"/>
      <c r="AW4" s="20"/>
      <c r="AX4" s="18"/>
      <c r="AY4" s="20"/>
    </row>
    <row r="5" spans="1:50" ht="12.75" hidden="1">
      <c r="A5" s="81" t="s">
        <v>31</v>
      </c>
      <c r="B5" s="22">
        <f>A4*1.075</f>
        <v>215</v>
      </c>
      <c r="E5" s="1"/>
      <c r="G5" s="1"/>
      <c r="H5" s="1"/>
      <c r="I5" s="1"/>
      <c r="J5" s="1"/>
      <c r="K5" s="1"/>
      <c r="L5" s="1"/>
      <c r="M5" s="1"/>
      <c r="Q5" s="1"/>
      <c r="S5" s="1"/>
      <c r="U5" s="1"/>
      <c r="V5" s="1"/>
      <c r="W5" s="1"/>
      <c r="X5" s="1"/>
      <c r="Y5" s="1"/>
      <c r="AA5" s="1"/>
      <c r="AC5" s="1"/>
      <c r="AF5" s="1"/>
      <c r="AH5" s="1"/>
      <c r="AJ5" s="1"/>
      <c r="AV5" s="1"/>
      <c r="AX5" s="1"/>
    </row>
    <row r="6" spans="1:50" ht="12.75" hidden="1">
      <c r="A6" s="81" t="s">
        <v>30</v>
      </c>
      <c r="B6" s="2">
        <v>100</v>
      </c>
      <c r="C6" s="1"/>
      <c r="E6" s="1"/>
      <c r="G6" s="1"/>
      <c r="H6" s="1"/>
      <c r="I6" s="1"/>
      <c r="J6" s="1"/>
      <c r="K6" s="1"/>
      <c r="L6" s="1"/>
      <c r="M6" s="1"/>
      <c r="Q6" s="1"/>
      <c r="S6" s="1"/>
      <c r="U6" s="1"/>
      <c r="V6" s="1"/>
      <c r="W6" s="1"/>
      <c r="X6" s="1"/>
      <c r="Y6" s="1"/>
      <c r="AA6" s="1"/>
      <c r="AC6" s="1"/>
      <c r="AF6" s="1"/>
      <c r="AH6" s="1"/>
      <c r="AJ6" s="1"/>
      <c r="AV6" s="1"/>
      <c r="AX6" s="1"/>
    </row>
    <row r="7" spans="1:50" ht="12.75" hidden="1">
      <c r="A7" s="81" t="s">
        <v>29</v>
      </c>
      <c r="B7" s="2">
        <v>25</v>
      </c>
      <c r="C7" s="1"/>
      <c r="E7" s="1"/>
      <c r="G7" s="1"/>
      <c r="H7" s="1"/>
      <c r="I7" s="1"/>
      <c r="J7" s="1"/>
      <c r="K7" s="1"/>
      <c r="L7" s="1"/>
      <c r="M7" s="1"/>
      <c r="Q7" s="1"/>
      <c r="S7" s="1"/>
      <c r="U7" s="1"/>
      <c r="V7" s="1"/>
      <c r="W7" s="1"/>
      <c r="X7" s="1"/>
      <c r="Y7" s="1"/>
      <c r="AA7" s="1"/>
      <c r="AC7" s="1"/>
      <c r="AF7" s="1"/>
      <c r="AH7" s="1"/>
      <c r="AJ7" s="1"/>
      <c r="AV7" s="1"/>
      <c r="AX7" s="1"/>
    </row>
    <row r="8" spans="1:50" ht="12.75" hidden="1">
      <c r="A8" s="81" t="s">
        <v>28</v>
      </c>
      <c r="B8" s="2">
        <v>100</v>
      </c>
      <c r="C8" s="1"/>
      <c r="E8" s="1"/>
      <c r="G8" s="1"/>
      <c r="H8" s="1"/>
      <c r="I8" s="1"/>
      <c r="J8" s="1"/>
      <c r="K8" s="1"/>
      <c r="L8" s="1"/>
      <c r="M8" s="1"/>
      <c r="Q8" s="1"/>
      <c r="S8" s="1"/>
      <c r="U8" s="1"/>
      <c r="V8" s="1"/>
      <c r="W8" s="1"/>
      <c r="X8" s="1"/>
      <c r="Y8" s="1"/>
      <c r="AA8" s="1"/>
      <c r="AC8" s="1"/>
      <c r="AF8" s="1"/>
      <c r="AH8" s="1"/>
      <c r="AJ8" s="1"/>
      <c r="AV8" s="1"/>
      <c r="AX8" s="1"/>
    </row>
    <row r="9" spans="1:50" ht="12.75" hidden="1">
      <c r="A9" s="81" t="s">
        <v>27</v>
      </c>
      <c r="B9" s="2">
        <v>12</v>
      </c>
      <c r="C9" s="1"/>
      <c r="E9" s="1"/>
      <c r="G9" s="1"/>
      <c r="H9" s="1"/>
      <c r="I9" s="1"/>
      <c r="J9" s="1"/>
      <c r="K9" s="1"/>
      <c r="L9" s="1"/>
      <c r="M9" s="1"/>
      <c r="Q9" s="1"/>
      <c r="S9" s="1"/>
      <c r="U9" s="1"/>
      <c r="V9" s="1"/>
      <c r="W9" s="1"/>
      <c r="X9" s="1"/>
      <c r="Y9" s="1"/>
      <c r="AA9" s="1"/>
      <c r="AC9" s="1"/>
      <c r="AF9" s="1"/>
      <c r="AH9" s="1"/>
      <c r="AJ9" s="1"/>
      <c r="AV9" s="1"/>
      <c r="AX9" s="1"/>
    </row>
    <row r="10" spans="1:50" ht="12.75" hidden="1">
      <c r="A10" s="81" t="s">
        <v>108</v>
      </c>
      <c r="B10" s="2">
        <v>150</v>
      </c>
      <c r="C10" s="1">
        <v>100</v>
      </c>
      <c r="E10" s="1"/>
      <c r="G10" s="1"/>
      <c r="H10" s="1"/>
      <c r="I10" s="1"/>
      <c r="J10" s="1"/>
      <c r="K10" s="1"/>
      <c r="L10" s="1"/>
      <c r="M10" s="1"/>
      <c r="Q10" s="1"/>
      <c r="S10" s="1"/>
      <c r="U10" s="1"/>
      <c r="V10" s="1"/>
      <c r="W10" s="1"/>
      <c r="X10" s="1"/>
      <c r="Y10" s="1"/>
      <c r="AA10" s="1"/>
      <c r="AC10" s="1"/>
      <c r="AF10" s="1"/>
      <c r="AH10" s="1"/>
      <c r="AJ10" s="1"/>
      <c r="AV10" s="1"/>
      <c r="AX10" s="1"/>
    </row>
    <row r="11" spans="1:50" ht="12.75" hidden="1">
      <c r="A11" s="81" t="s">
        <v>25</v>
      </c>
      <c r="B11" s="2"/>
      <c r="C11" s="1"/>
      <c r="E11" s="1"/>
      <c r="G11" s="1"/>
      <c r="H11" s="1"/>
      <c r="I11" s="1"/>
      <c r="J11" s="1"/>
      <c r="K11" s="1"/>
      <c r="L11" s="1"/>
      <c r="M11" s="1"/>
      <c r="Q11" s="1"/>
      <c r="S11" s="1"/>
      <c r="U11" s="1"/>
      <c r="V11" s="1"/>
      <c r="W11" s="1"/>
      <c r="X11" s="1"/>
      <c r="Y11" s="1"/>
      <c r="AA11" s="1"/>
      <c r="AC11" s="1"/>
      <c r="AF11" s="1"/>
      <c r="AH11" s="1"/>
      <c r="AJ11" s="1"/>
      <c r="AV11" s="1"/>
      <c r="AX11" s="1"/>
    </row>
    <row r="12" spans="1:50" ht="12.75" hidden="1">
      <c r="A12" s="81" t="s">
        <v>24</v>
      </c>
      <c r="B12" s="2">
        <v>50</v>
      </c>
      <c r="C12" s="1"/>
      <c r="E12" s="1"/>
      <c r="G12" s="1"/>
      <c r="H12" s="1"/>
      <c r="I12" s="1"/>
      <c r="J12" s="1"/>
      <c r="K12" s="1"/>
      <c r="L12" s="1"/>
      <c r="M12" s="1"/>
      <c r="Q12" s="1"/>
      <c r="S12" s="1"/>
      <c r="U12" s="1"/>
      <c r="V12" s="1"/>
      <c r="W12" s="1"/>
      <c r="X12" s="1"/>
      <c r="Y12" s="1"/>
      <c r="AA12" s="1"/>
      <c r="AC12" s="1"/>
      <c r="AF12" s="1"/>
      <c r="AH12" s="1"/>
      <c r="AJ12" s="1"/>
      <c r="AV12" s="1"/>
      <c r="AX12" s="1"/>
    </row>
    <row r="13" spans="1:50" ht="12.75" hidden="1">
      <c r="A13" s="81" t="s">
        <v>20</v>
      </c>
      <c r="B13" s="2">
        <v>41</v>
      </c>
      <c r="C13" s="1"/>
      <c r="E13" s="1"/>
      <c r="G13" s="1"/>
      <c r="H13" s="1"/>
      <c r="I13" s="1"/>
      <c r="J13" s="1"/>
      <c r="K13" s="1"/>
      <c r="L13" s="1"/>
      <c r="M13" s="1"/>
      <c r="Q13" s="1"/>
      <c r="S13" s="1"/>
      <c r="U13" s="1"/>
      <c r="V13" s="1"/>
      <c r="W13" s="1"/>
      <c r="X13" s="1"/>
      <c r="Y13" s="1"/>
      <c r="AA13" s="1"/>
      <c r="AC13" s="1"/>
      <c r="AF13" s="1"/>
      <c r="AH13" s="1"/>
      <c r="AJ13" s="1"/>
      <c r="AV13" s="1"/>
      <c r="AX13" s="1"/>
    </row>
    <row r="14" spans="1:50" ht="12.75" hidden="1">
      <c r="A14" s="81" t="s">
        <v>58</v>
      </c>
      <c r="B14" s="2"/>
      <c r="C14" s="1"/>
      <c r="D14" s="22"/>
      <c r="E14" s="1"/>
      <c r="G14" s="1"/>
      <c r="H14" s="1"/>
      <c r="I14" s="1"/>
      <c r="J14" s="1"/>
      <c r="K14" s="1"/>
      <c r="L14" s="1"/>
      <c r="M14" s="1"/>
      <c r="Q14" s="1"/>
      <c r="S14" s="1"/>
      <c r="U14" s="1"/>
      <c r="V14" s="1"/>
      <c r="W14" s="1"/>
      <c r="X14" s="1"/>
      <c r="Y14" s="1"/>
      <c r="AA14" s="1"/>
      <c r="AC14" s="1"/>
      <c r="AF14" s="1"/>
      <c r="AH14" s="1"/>
      <c r="AJ14" s="1"/>
      <c r="AV14" s="1"/>
      <c r="AX14" s="1"/>
    </row>
    <row r="15" spans="1:50" ht="12.75" hidden="1">
      <c r="A15" s="81" t="s">
        <v>72</v>
      </c>
      <c r="B15" s="2">
        <v>5</v>
      </c>
      <c r="C15" s="1"/>
      <c r="E15" s="1"/>
      <c r="G15" s="1"/>
      <c r="H15" s="1"/>
      <c r="I15" s="1"/>
      <c r="J15" s="1"/>
      <c r="K15" s="1"/>
      <c r="L15" s="1"/>
      <c r="M15" s="1"/>
      <c r="Q15" s="1"/>
      <c r="S15" s="1"/>
      <c r="U15" s="1"/>
      <c r="V15" s="1"/>
      <c r="W15" s="1"/>
      <c r="X15" s="1"/>
      <c r="Y15" s="1"/>
      <c r="AA15" s="1"/>
      <c r="AC15" s="1"/>
      <c r="AF15" s="1"/>
      <c r="AH15" s="1"/>
      <c r="AJ15" s="1"/>
      <c r="AV15" s="1"/>
      <c r="AX15" s="1"/>
    </row>
    <row r="16" spans="1:50" ht="12.75" hidden="1">
      <c r="A16" s="81" t="s">
        <v>73</v>
      </c>
      <c r="B16" s="2">
        <v>25</v>
      </c>
      <c r="C16" s="1"/>
      <c r="E16" s="1"/>
      <c r="G16" s="1"/>
      <c r="H16" s="1"/>
      <c r="I16" s="1"/>
      <c r="J16" s="1"/>
      <c r="K16" s="1"/>
      <c r="L16" s="1"/>
      <c r="M16" s="1"/>
      <c r="Q16" s="1"/>
      <c r="S16" s="1"/>
      <c r="U16" s="1"/>
      <c r="V16" s="1"/>
      <c r="W16" s="1"/>
      <c r="X16" s="1"/>
      <c r="Y16" s="1"/>
      <c r="AA16" s="1"/>
      <c r="AC16" s="1"/>
      <c r="AF16" s="1"/>
      <c r="AH16" s="1"/>
      <c r="AJ16" s="1"/>
      <c r="AV16" s="1"/>
      <c r="AX16" s="1"/>
    </row>
    <row r="17" spans="1:50" ht="12.75" hidden="1">
      <c r="A17" s="81" t="s">
        <v>100</v>
      </c>
      <c r="B17" s="2">
        <v>350</v>
      </c>
      <c r="C17" s="1"/>
      <c r="E17" s="1"/>
      <c r="G17" s="1"/>
      <c r="H17" s="1"/>
      <c r="I17" s="1"/>
      <c r="J17" s="1"/>
      <c r="K17" s="1"/>
      <c r="L17" s="1"/>
      <c r="M17" s="1"/>
      <c r="Q17" s="1"/>
      <c r="S17" s="1"/>
      <c r="U17" s="1"/>
      <c r="V17" s="1"/>
      <c r="W17" s="1"/>
      <c r="X17" s="1"/>
      <c r="Y17" s="1"/>
      <c r="AA17" s="1"/>
      <c r="AC17" s="1"/>
      <c r="AF17" s="1"/>
      <c r="AH17" s="1"/>
      <c r="AJ17" s="1"/>
      <c r="AV17" s="1"/>
      <c r="AX17" s="1"/>
    </row>
    <row r="18" spans="1:51" ht="14.25" customHeight="1" hidden="1" thickBot="1">
      <c r="A18" s="81"/>
      <c r="B18" s="1"/>
      <c r="C18" s="1"/>
      <c r="E18" s="1"/>
      <c r="G18" s="1"/>
      <c r="H18" s="1"/>
      <c r="I18" s="1"/>
      <c r="J18" s="1"/>
      <c r="K18" s="1"/>
      <c r="L18" s="1"/>
      <c r="M18" s="1"/>
      <c r="Q18" s="1"/>
      <c r="S18" s="1"/>
      <c r="U18" s="1"/>
      <c r="V18" s="1"/>
      <c r="W18" s="1"/>
      <c r="X18" s="1"/>
      <c r="Y18" s="1"/>
      <c r="AA18" s="1"/>
      <c r="AC18" s="1"/>
      <c r="AF18" s="1"/>
      <c r="AH18" s="1"/>
      <c r="AJ18" s="18"/>
      <c r="AK18" s="176"/>
      <c r="AL18" s="177"/>
      <c r="AM18" s="176"/>
      <c r="AN18" s="177"/>
      <c r="AO18" s="176"/>
      <c r="AP18" s="178"/>
      <c r="AQ18" s="176"/>
      <c r="AR18" s="178"/>
      <c r="AS18" s="176"/>
      <c r="AT18" s="178"/>
      <c r="AU18" s="176"/>
      <c r="AV18" s="178"/>
      <c r="AW18" s="176"/>
      <c r="AX18" s="178"/>
      <c r="AY18" s="176"/>
    </row>
    <row r="19" spans="1:55" ht="14.25" customHeight="1" thickBot="1" thickTop="1">
      <c r="A19" s="81"/>
      <c r="B19" s="81"/>
      <c r="C19" s="81"/>
      <c r="D19" s="349"/>
      <c r="E19" s="81"/>
      <c r="F19" s="349"/>
      <c r="G19" s="81"/>
      <c r="H19" s="635" t="s">
        <v>101</v>
      </c>
      <c r="I19" s="636"/>
      <c r="J19" s="635" t="s">
        <v>102</v>
      </c>
      <c r="K19" s="636"/>
      <c r="L19" s="81"/>
      <c r="M19" s="81"/>
      <c r="N19" s="349"/>
      <c r="O19" s="349"/>
      <c r="P19" s="349"/>
      <c r="Q19" s="81"/>
      <c r="R19" s="349"/>
      <c r="S19" s="81"/>
      <c r="T19" s="349"/>
      <c r="U19" s="81"/>
      <c r="V19" s="81"/>
      <c r="W19" s="81"/>
      <c r="X19" s="81"/>
      <c r="Y19" s="81"/>
      <c r="Z19" s="349"/>
      <c r="AA19" s="81"/>
      <c r="AB19" s="349"/>
      <c r="AC19" s="81"/>
      <c r="AD19" s="349"/>
      <c r="AE19" s="349"/>
      <c r="AF19" s="81"/>
      <c r="AG19" s="349"/>
      <c r="AH19" s="81"/>
      <c r="AI19" s="349"/>
      <c r="AJ19" s="613" t="s">
        <v>44</v>
      </c>
      <c r="AK19" s="614"/>
      <c r="AL19" s="610" t="s">
        <v>89</v>
      </c>
      <c r="AM19" s="611"/>
      <c r="AN19" s="611"/>
      <c r="AO19" s="612"/>
      <c r="AP19" s="608" t="s">
        <v>99</v>
      </c>
      <c r="AQ19" s="608"/>
      <c r="AR19" s="608"/>
      <c r="AS19" s="608"/>
      <c r="AT19" s="608"/>
      <c r="AU19" s="608"/>
      <c r="AV19" s="608"/>
      <c r="AW19" s="609"/>
      <c r="AX19" s="619"/>
      <c r="AY19" s="619"/>
      <c r="AZ19" s="349"/>
      <c r="BA19" s="349"/>
      <c r="BB19" s="349"/>
      <c r="BC19" s="349"/>
    </row>
    <row r="20" spans="1:55" ht="42" customHeight="1" thickBot="1" thickTop="1">
      <c r="A20" s="468" t="s">
        <v>57</v>
      </c>
      <c r="B20" s="627" t="s">
        <v>6</v>
      </c>
      <c r="C20" s="627"/>
      <c r="D20" s="628" t="s">
        <v>7</v>
      </c>
      <c r="E20" s="628"/>
      <c r="F20" s="629" t="s">
        <v>18</v>
      </c>
      <c r="G20" s="623"/>
      <c r="H20" s="631" t="s">
        <v>56</v>
      </c>
      <c r="I20" s="631"/>
      <c r="J20" s="630" t="s">
        <v>56</v>
      </c>
      <c r="K20" s="630"/>
      <c r="L20" s="634" t="s">
        <v>91</v>
      </c>
      <c r="M20" s="618"/>
      <c r="N20" s="623" t="s">
        <v>13</v>
      </c>
      <c r="O20" s="624"/>
      <c r="P20" s="632" t="s">
        <v>8</v>
      </c>
      <c r="Q20" s="633"/>
      <c r="R20" s="637" t="s">
        <v>119</v>
      </c>
      <c r="S20" s="624"/>
      <c r="T20" s="632" t="s">
        <v>9</v>
      </c>
      <c r="U20" s="633"/>
      <c r="V20" s="603" t="s">
        <v>37</v>
      </c>
      <c r="W20" s="604"/>
      <c r="X20" s="617" t="s">
        <v>76</v>
      </c>
      <c r="Y20" s="618"/>
      <c r="Z20" s="623" t="s">
        <v>10</v>
      </c>
      <c r="AA20" s="624"/>
      <c r="AB20" s="632" t="s">
        <v>77</v>
      </c>
      <c r="AC20" s="633"/>
      <c r="AD20" s="603" t="s">
        <v>67</v>
      </c>
      <c r="AE20" s="604"/>
      <c r="AF20" s="615" t="s">
        <v>46</v>
      </c>
      <c r="AG20" s="616"/>
      <c r="AH20" s="603" t="s">
        <v>12</v>
      </c>
      <c r="AI20" s="604"/>
      <c r="AJ20" s="601" t="s">
        <v>97</v>
      </c>
      <c r="AK20" s="620"/>
      <c r="AL20" s="605" t="s">
        <v>98</v>
      </c>
      <c r="AM20" s="606"/>
      <c r="AN20" s="621" t="s">
        <v>115</v>
      </c>
      <c r="AO20" s="622"/>
      <c r="AP20" s="607" t="s">
        <v>98</v>
      </c>
      <c r="AQ20" s="604"/>
      <c r="AR20" s="625" t="s">
        <v>116</v>
      </c>
      <c r="AS20" s="620"/>
      <c r="AT20" s="626" t="s">
        <v>115</v>
      </c>
      <c r="AU20" s="604"/>
      <c r="AV20" s="601" t="s">
        <v>117</v>
      </c>
      <c r="AW20" s="602"/>
      <c r="AX20" s="603" t="s">
        <v>54</v>
      </c>
      <c r="AY20" s="604"/>
      <c r="AZ20" s="601" t="s">
        <v>111</v>
      </c>
      <c r="BA20" s="602"/>
      <c r="BB20" s="603" t="s">
        <v>114</v>
      </c>
      <c r="BC20" s="604"/>
    </row>
    <row r="21" spans="1:55" ht="27" thickBot="1" thickTop="1">
      <c r="A21" s="469" t="s">
        <v>122</v>
      </c>
      <c r="B21" s="361" t="s">
        <v>42</v>
      </c>
      <c r="C21" s="350" t="s">
        <v>43</v>
      </c>
      <c r="D21" s="351" t="s">
        <v>42</v>
      </c>
      <c r="E21" s="351" t="s">
        <v>43</v>
      </c>
      <c r="F21" s="350" t="s">
        <v>42</v>
      </c>
      <c r="G21" s="352" t="s">
        <v>43</v>
      </c>
      <c r="H21" s="353" t="s">
        <v>42</v>
      </c>
      <c r="I21" s="351" t="s">
        <v>43</v>
      </c>
      <c r="J21" s="350" t="s">
        <v>42</v>
      </c>
      <c r="K21" s="354" t="s">
        <v>43</v>
      </c>
      <c r="L21" s="355" t="s">
        <v>42</v>
      </c>
      <c r="M21" s="356" t="s">
        <v>43</v>
      </c>
      <c r="N21" s="350" t="s">
        <v>42</v>
      </c>
      <c r="O21" s="350" t="s">
        <v>43</v>
      </c>
      <c r="P21" s="356" t="s">
        <v>42</v>
      </c>
      <c r="Q21" s="356" t="s">
        <v>43</v>
      </c>
      <c r="R21" s="350" t="s">
        <v>42</v>
      </c>
      <c r="S21" s="350" t="s">
        <v>43</v>
      </c>
      <c r="T21" s="356" t="s">
        <v>42</v>
      </c>
      <c r="U21" s="356" t="s">
        <v>43</v>
      </c>
      <c r="V21" s="350" t="s">
        <v>42</v>
      </c>
      <c r="W21" s="350" t="s">
        <v>43</v>
      </c>
      <c r="X21" s="356" t="s">
        <v>42</v>
      </c>
      <c r="Y21" s="356" t="s">
        <v>43</v>
      </c>
      <c r="Z21" s="350" t="s">
        <v>42</v>
      </c>
      <c r="AA21" s="350" t="s">
        <v>43</v>
      </c>
      <c r="AB21" s="356" t="s">
        <v>42</v>
      </c>
      <c r="AC21" s="356" t="s">
        <v>43</v>
      </c>
      <c r="AD21" s="350" t="s">
        <v>42</v>
      </c>
      <c r="AE21" s="350" t="s">
        <v>43</v>
      </c>
      <c r="AF21" s="351" t="s">
        <v>42</v>
      </c>
      <c r="AG21" s="351" t="s">
        <v>43</v>
      </c>
      <c r="AH21" s="350" t="s">
        <v>42</v>
      </c>
      <c r="AI21" s="350" t="s">
        <v>43</v>
      </c>
      <c r="AJ21" s="357" t="s">
        <v>42</v>
      </c>
      <c r="AK21" s="358" t="s">
        <v>43</v>
      </c>
      <c r="AL21" s="359" t="s">
        <v>42</v>
      </c>
      <c r="AM21" s="350" t="s">
        <v>43</v>
      </c>
      <c r="AN21" s="356" t="s">
        <v>42</v>
      </c>
      <c r="AO21" s="360" t="s">
        <v>43</v>
      </c>
      <c r="AP21" s="361" t="s">
        <v>42</v>
      </c>
      <c r="AQ21" s="350" t="s">
        <v>43</v>
      </c>
      <c r="AR21" s="362" t="s">
        <v>42</v>
      </c>
      <c r="AS21" s="358" t="s">
        <v>43</v>
      </c>
      <c r="AT21" s="363" t="s">
        <v>42</v>
      </c>
      <c r="AU21" s="364" t="s">
        <v>43</v>
      </c>
      <c r="AV21" s="365" t="s">
        <v>42</v>
      </c>
      <c r="AW21" s="366" t="s">
        <v>43</v>
      </c>
      <c r="AX21" s="361" t="s">
        <v>42</v>
      </c>
      <c r="AY21" s="364" t="s">
        <v>43</v>
      </c>
      <c r="AZ21" s="367" t="s">
        <v>42</v>
      </c>
      <c r="BA21" s="366" t="s">
        <v>43</v>
      </c>
      <c r="BB21" s="361" t="s">
        <v>42</v>
      </c>
      <c r="BC21" s="364" t="s">
        <v>43</v>
      </c>
    </row>
    <row r="22" spans="1:55" ht="13.5" thickTop="1">
      <c r="A22" s="368"/>
      <c r="B22" s="194"/>
      <c r="C22" s="194"/>
      <c r="D22" s="57"/>
      <c r="E22" s="57"/>
      <c r="F22" s="194"/>
      <c r="G22" s="206"/>
      <c r="H22" s="248"/>
      <c r="I22" s="57"/>
      <c r="J22" s="194"/>
      <c r="K22" s="212"/>
      <c r="L22" s="102"/>
      <c r="M22" s="85"/>
      <c r="N22" s="194"/>
      <c r="O22" s="194"/>
      <c r="P22" s="85"/>
      <c r="Q22" s="85"/>
      <c r="R22" s="194"/>
      <c r="S22" s="194"/>
      <c r="T22" s="85"/>
      <c r="U22" s="85"/>
      <c r="V22" s="194"/>
      <c r="W22" s="194"/>
      <c r="X22" s="85"/>
      <c r="Y22" s="85"/>
      <c r="Z22" s="194"/>
      <c r="AA22" s="194"/>
      <c r="AB22" s="85"/>
      <c r="AC22" s="85"/>
      <c r="AD22" s="194"/>
      <c r="AE22" s="194"/>
      <c r="AF22" s="57"/>
      <c r="AG22" s="57"/>
      <c r="AH22" s="194"/>
      <c r="AI22" s="194"/>
      <c r="AJ22" s="249"/>
      <c r="AK22" s="77"/>
      <c r="AL22" s="250"/>
      <c r="AM22" s="251"/>
      <c r="AN22" s="85"/>
      <c r="AO22" s="252"/>
      <c r="AP22" s="253"/>
      <c r="AQ22" s="194"/>
      <c r="AR22" s="254"/>
      <c r="AS22" s="77"/>
      <c r="AT22" s="250"/>
      <c r="AU22" s="255"/>
      <c r="AV22" s="256"/>
      <c r="AW22" s="257"/>
      <c r="AX22" s="253"/>
      <c r="AY22" s="238"/>
      <c r="AZ22" s="258"/>
      <c r="BA22" s="78"/>
      <c r="BB22" s="253"/>
      <c r="BC22" s="238"/>
    </row>
    <row r="23" spans="1:55" ht="12.75">
      <c r="A23" s="369" t="s">
        <v>45</v>
      </c>
      <c r="B23" s="189">
        <f>A4+B5+B7+B15+IF(A4=0,-30,0)</f>
        <v>445</v>
      </c>
      <c r="C23" s="189">
        <f>B23*1.03</f>
        <v>458.35</v>
      </c>
      <c r="D23" s="15">
        <f>A4+B5+B6+B7+B15</f>
        <v>545</v>
      </c>
      <c r="E23" s="15">
        <f>D23*1.03</f>
        <v>561.35</v>
      </c>
      <c r="F23" s="189"/>
      <c r="G23" s="204">
        <f>F23*1.03</f>
        <v>0</v>
      </c>
      <c r="H23" s="156">
        <f>A4+B5+B6+B7+C10+B15</f>
        <v>645</v>
      </c>
      <c r="I23" s="15">
        <f>H23*1.03</f>
        <v>664.35</v>
      </c>
      <c r="J23" s="189">
        <f>A4+B5+B6+B7+B10+B15</f>
        <v>695</v>
      </c>
      <c r="K23" s="208">
        <f>J23*1.03</f>
        <v>715.85</v>
      </c>
      <c r="L23" s="95">
        <f>B17</f>
        <v>350</v>
      </c>
      <c r="M23" s="84">
        <f>L23*1.03</f>
        <v>360.5</v>
      </c>
      <c r="N23" s="189">
        <f>A4</f>
        <v>200</v>
      </c>
      <c r="O23" s="189">
        <f>(A4*1.04)</f>
        <v>208</v>
      </c>
      <c r="P23" s="84">
        <f>A4+B5+B6+B7+B15</f>
        <v>545</v>
      </c>
      <c r="Q23" s="84">
        <f>P23*1.03</f>
        <v>561.35</v>
      </c>
      <c r="R23" s="189">
        <f>A4+B5+B6+B7+B15</f>
        <v>545</v>
      </c>
      <c r="S23" s="189">
        <f>R23*1.03</f>
        <v>561.35</v>
      </c>
      <c r="T23" s="84">
        <f>A4+B5+B6+B7+B15</f>
        <v>545</v>
      </c>
      <c r="U23" s="84">
        <f>T23*1.03</f>
        <v>561.35</v>
      </c>
      <c r="V23" s="189">
        <f>A4+B5+B6+B7+B12+B15</f>
        <v>595</v>
      </c>
      <c r="W23" s="189">
        <f>V23*1.03</f>
        <v>612.85</v>
      </c>
      <c r="X23" s="84">
        <f>A4+B5+B6+B7+B15</f>
        <v>545</v>
      </c>
      <c r="Y23" s="84">
        <f>X23*1.03</f>
        <v>561.35</v>
      </c>
      <c r="Z23" s="189">
        <f>A4+B5+B6+B7+B15</f>
        <v>545</v>
      </c>
      <c r="AA23" s="189">
        <f>Z23*1.03</f>
        <v>561.35</v>
      </c>
      <c r="AB23" s="84">
        <f>A4+B5+B6+B7+B15</f>
        <v>545</v>
      </c>
      <c r="AC23" s="84">
        <f>AB23*1.03</f>
        <v>561.35</v>
      </c>
      <c r="AD23" s="189">
        <f>A4</f>
        <v>200</v>
      </c>
      <c r="AE23" s="189">
        <f>AD23*1.03</f>
        <v>206</v>
      </c>
      <c r="AF23" s="259">
        <f>B13</f>
        <v>41</v>
      </c>
      <c r="AG23" s="15">
        <f>AF23*1.03</f>
        <v>42.230000000000004</v>
      </c>
      <c r="AH23" s="189">
        <f>A4+B5+B6+B7+B13+B15</f>
        <v>586</v>
      </c>
      <c r="AI23" s="189">
        <f>AH23*1.03</f>
        <v>603.58</v>
      </c>
      <c r="AJ23" s="17">
        <f>A4+B5+B6+B7+B8+B9+(AK18*B15)</f>
        <v>652</v>
      </c>
      <c r="AK23" s="75">
        <f>AJ23*1.03</f>
        <v>671.5600000000001</v>
      </c>
      <c r="AL23" s="228">
        <f>A4+B5+B6+B7+B8+B9+B15+(AM18*B14)</f>
        <v>657</v>
      </c>
      <c r="AM23" s="189">
        <f>AL23*1.03</f>
        <v>676.71</v>
      </c>
      <c r="AN23" s="84">
        <f>A4+B5+B6+B7+B8+B9+B15+(AO18*B14)</f>
        <v>657</v>
      </c>
      <c r="AO23" s="144">
        <f>AN23*1.03</f>
        <v>676.71</v>
      </c>
      <c r="AP23" s="245">
        <f>A4+B5+B6+B7+B8+B9+B15+B16+(AQ18*B14)</f>
        <v>682</v>
      </c>
      <c r="AQ23" s="189">
        <f>AP23*1.03</f>
        <v>702.46</v>
      </c>
      <c r="AR23" s="174">
        <f>A4+B5+B6+B7+B8+B9+B15+(AS18*B14)</f>
        <v>657</v>
      </c>
      <c r="AS23" s="75">
        <f>AR23*1.03</f>
        <v>676.71</v>
      </c>
      <c r="AT23" s="228">
        <f>A4+B5+B6+B7+B8+B9+B15+B16+(AU18*B14)</f>
        <v>682</v>
      </c>
      <c r="AU23" s="234">
        <f>AT23*1.03</f>
        <v>702.46</v>
      </c>
      <c r="AV23" s="260">
        <f>A4+B5+B6+B7+B8+B9+B15+(AW18*B14)</f>
        <v>657</v>
      </c>
      <c r="AW23" s="41">
        <f>AV23*1.03</f>
        <v>676.71</v>
      </c>
      <c r="AX23" s="243">
        <f>A4+B5+B6+B7+B8+B9+B15+B16+(AY18*B14)</f>
        <v>682</v>
      </c>
      <c r="AY23" s="234">
        <f>AX23*1.03</f>
        <v>702.46</v>
      </c>
      <c r="AZ23" s="79">
        <f>A4+B5+B6+B7+B15</f>
        <v>545</v>
      </c>
      <c r="BA23" s="41">
        <f>AZ23*1.03</f>
        <v>561.35</v>
      </c>
      <c r="BB23" s="231">
        <f>A4+B5+B6+B7+B15</f>
        <v>545</v>
      </c>
      <c r="BC23" s="234">
        <f>BB23*1.03</f>
        <v>561.35</v>
      </c>
    </row>
    <row r="24" spans="1:55" ht="12.75">
      <c r="A24" s="369"/>
      <c r="B24" s="189"/>
      <c r="C24" s="189"/>
      <c r="D24" s="15"/>
      <c r="E24" s="15"/>
      <c r="F24" s="189"/>
      <c r="G24" s="204"/>
      <c r="H24" s="156"/>
      <c r="I24" s="15"/>
      <c r="J24" s="189"/>
      <c r="K24" s="208"/>
      <c r="L24" s="95"/>
      <c r="M24" s="84"/>
      <c r="N24" s="189"/>
      <c r="O24" s="189"/>
      <c r="P24" s="84"/>
      <c r="Q24" s="84"/>
      <c r="R24" s="189"/>
      <c r="S24" s="189"/>
      <c r="T24" s="84"/>
      <c r="U24" s="84"/>
      <c r="V24" s="189"/>
      <c r="W24" s="189"/>
      <c r="X24" s="84"/>
      <c r="Y24" s="84"/>
      <c r="Z24" s="189"/>
      <c r="AA24" s="189"/>
      <c r="AB24" s="84"/>
      <c r="AC24" s="84"/>
      <c r="AD24" s="189"/>
      <c r="AE24" s="189"/>
      <c r="AF24" s="15"/>
      <c r="AG24" s="15"/>
      <c r="AH24" s="189"/>
      <c r="AI24" s="189"/>
      <c r="AJ24" s="17"/>
      <c r="AK24" s="75"/>
      <c r="AL24" s="228"/>
      <c r="AM24" s="189"/>
      <c r="AN24" s="84"/>
      <c r="AO24" s="144"/>
      <c r="AP24" s="245"/>
      <c r="AQ24" s="189"/>
      <c r="AR24" s="174"/>
      <c r="AS24" s="75"/>
      <c r="AT24" s="228"/>
      <c r="AU24" s="234"/>
      <c r="AV24" s="260"/>
      <c r="AW24" s="41"/>
      <c r="AX24" s="243"/>
      <c r="AY24" s="234"/>
      <c r="AZ24" s="261"/>
      <c r="BA24" s="41"/>
      <c r="BB24" s="243"/>
      <c r="BC24" s="234"/>
    </row>
    <row r="25" spans="1:55" ht="12.75">
      <c r="A25" s="38" t="s">
        <v>88</v>
      </c>
      <c r="B25" s="189"/>
      <c r="C25" s="196">
        <f>C23/A2</f>
        <v>458.35</v>
      </c>
      <c r="D25" s="15"/>
      <c r="E25" s="25">
        <f>E23/A2</f>
        <v>561.35</v>
      </c>
      <c r="F25" s="189"/>
      <c r="G25" s="200">
        <f>M23/A2</f>
        <v>360.5</v>
      </c>
      <c r="H25" s="156"/>
      <c r="I25" s="25">
        <f>I23/A2</f>
        <v>664.35</v>
      </c>
      <c r="J25" s="189"/>
      <c r="K25" s="215">
        <f>K23/A2</f>
        <v>715.85</v>
      </c>
      <c r="L25" s="95"/>
      <c r="M25" s="83">
        <f>M23/A2</f>
        <v>360.5</v>
      </c>
      <c r="N25" s="189"/>
      <c r="O25" s="196">
        <f>O23/A2</f>
        <v>208</v>
      </c>
      <c r="P25" s="84"/>
      <c r="Q25" s="83">
        <f>Q23/A2</f>
        <v>561.35</v>
      </c>
      <c r="R25" s="189"/>
      <c r="S25" s="196">
        <f>S23/A2</f>
        <v>561.35</v>
      </c>
      <c r="T25" s="84"/>
      <c r="U25" s="83">
        <f>U23/A2</f>
        <v>561.35</v>
      </c>
      <c r="V25" s="189"/>
      <c r="W25" s="196">
        <f>W23/A2</f>
        <v>612.85</v>
      </c>
      <c r="X25" s="84"/>
      <c r="Y25" s="83">
        <f>Y23/A2</f>
        <v>561.35</v>
      </c>
      <c r="Z25" s="189"/>
      <c r="AA25" s="196">
        <f>AA23/A2</f>
        <v>561.35</v>
      </c>
      <c r="AB25" s="84"/>
      <c r="AC25" s="83">
        <f>AC23/A2</f>
        <v>561.35</v>
      </c>
      <c r="AD25" s="189"/>
      <c r="AE25" s="196">
        <f>AE23/A2</f>
        <v>206</v>
      </c>
      <c r="AF25" s="15"/>
      <c r="AG25" s="25">
        <f>AG23/A2</f>
        <v>42.230000000000004</v>
      </c>
      <c r="AH25" s="189"/>
      <c r="AI25" s="196">
        <f>AI23/A2</f>
        <v>603.58</v>
      </c>
      <c r="AJ25" s="17"/>
      <c r="AK25" s="74">
        <f>AK23/A2</f>
        <v>671.5600000000001</v>
      </c>
      <c r="AL25" s="228"/>
      <c r="AM25" s="196">
        <f>AM23/A2</f>
        <v>676.71</v>
      </c>
      <c r="AN25" s="84"/>
      <c r="AO25" s="140">
        <f>AO23/A2</f>
        <v>676.71</v>
      </c>
      <c r="AP25" s="245"/>
      <c r="AQ25" s="196">
        <f>AQ23/A2</f>
        <v>702.46</v>
      </c>
      <c r="AR25" s="174"/>
      <c r="AS25" s="74">
        <f>AS23/A2</f>
        <v>676.71</v>
      </c>
      <c r="AT25" s="228"/>
      <c r="AU25" s="233">
        <f>AU23/A2</f>
        <v>702.46</v>
      </c>
      <c r="AV25" s="260"/>
      <c r="AW25" s="40">
        <f>AW23/A2</f>
        <v>676.71</v>
      </c>
      <c r="AX25" s="243"/>
      <c r="AY25" s="233">
        <f>AY23/A2</f>
        <v>702.46</v>
      </c>
      <c r="AZ25" s="261"/>
      <c r="BA25" s="40">
        <f>BA23/A2</f>
        <v>561.35</v>
      </c>
      <c r="BB25" s="243"/>
      <c r="BC25" s="233">
        <f>BC23/A2</f>
        <v>561.35</v>
      </c>
    </row>
    <row r="26" spans="1:55" ht="13.5" thickBot="1">
      <c r="A26" s="370"/>
      <c r="B26" s="262"/>
      <c r="C26" s="262"/>
      <c r="D26" s="263"/>
      <c r="E26" s="263"/>
      <c r="F26" s="262"/>
      <c r="G26" s="264"/>
      <c r="H26" s="265"/>
      <c r="I26" s="263"/>
      <c r="J26" s="262"/>
      <c r="K26" s="266"/>
      <c r="L26" s="267"/>
      <c r="M26" s="268"/>
      <c r="N26" s="262"/>
      <c r="O26" s="262"/>
      <c r="P26" s="268"/>
      <c r="Q26" s="268"/>
      <c r="R26" s="262"/>
      <c r="S26" s="262"/>
      <c r="T26" s="268"/>
      <c r="U26" s="268"/>
      <c r="V26" s="262"/>
      <c r="W26" s="262"/>
      <c r="X26" s="268"/>
      <c r="Y26" s="268"/>
      <c r="Z26" s="262"/>
      <c r="AA26" s="262"/>
      <c r="AB26" s="268"/>
      <c r="AC26" s="268"/>
      <c r="AD26" s="262"/>
      <c r="AE26" s="262"/>
      <c r="AF26" s="263"/>
      <c r="AG26" s="263"/>
      <c r="AH26" s="262"/>
      <c r="AI26" s="262"/>
      <c r="AJ26" s="269"/>
      <c r="AK26" s="270"/>
      <c r="AL26" s="271"/>
      <c r="AM26" s="262"/>
      <c r="AN26" s="268"/>
      <c r="AO26" s="272"/>
      <c r="AP26" s="273"/>
      <c r="AQ26" s="262"/>
      <c r="AR26" s="274"/>
      <c r="AS26" s="270"/>
      <c r="AT26" s="271"/>
      <c r="AU26" s="275"/>
      <c r="AV26" s="276"/>
      <c r="AW26" s="277"/>
      <c r="AX26" s="273"/>
      <c r="AY26" s="275"/>
      <c r="AZ26" s="278"/>
      <c r="BA26" s="277"/>
      <c r="BB26" s="273"/>
      <c r="BC26" s="275"/>
    </row>
    <row r="27" spans="1:55" ht="13.5" thickBot="1">
      <c r="A27" s="371" t="s">
        <v>22</v>
      </c>
      <c r="B27" s="279">
        <f aca="true" t="shared" si="0" ref="B27:K27">SUM(B29:B42)</f>
        <v>245</v>
      </c>
      <c r="C27" s="279">
        <f t="shared" si="0"/>
        <v>258.35</v>
      </c>
      <c r="D27" s="73">
        <f t="shared" si="0"/>
        <v>345</v>
      </c>
      <c r="E27" s="73">
        <f t="shared" si="0"/>
        <v>361.35</v>
      </c>
      <c r="F27" s="279">
        <f t="shared" si="0"/>
        <v>345</v>
      </c>
      <c r="G27" s="280">
        <f t="shared" si="0"/>
        <v>345</v>
      </c>
      <c r="H27" s="281">
        <f>SUM(H29:H42)</f>
        <v>445</v>
      </c>
      <c r="I27" s="73">
        <f>SUM(I29:I42)</f>
        <v>480.475</v>
      </c>
      <c r="J27" s="279">
        <f t="shared" si="0"/>
        <v>495</v>
      </c>
      <c r="K27" s="282">
        <f t="shared" si="0"/>
        <v>515.85</v>
      </c>
      <c r="L27" s="101">
        <f>SUM(L29:L42)</f>
        <v>350</v>
      </c>
      <c r="M27" s="98">
        <f>SUM(M29:M42)</f>
        <v>360.5</v>
      </c>
      <c r="N27" s="279"/>
      <c r="O27" s="279"/>
      <c r="P27" s="98">
        <f>SUM(P29:P42)</f>
        <v>345</v>
      </c>
      <c r="Q27" s="98">
        <f>SUM(Q29:Q42)</f>
        <v>361.35</v>
      </c>
      <c r="R27" s="279">
        <f>SUM(R29:R42)</f>
        <v>345</v>
      </c>
      <c r="S27" s="279">
        <f aca="true" t="shared" si="1" ref="S27:Z27">SUM(S28:S42)</f>
        <v>361.35</v>
      </c>
      <c r="T27" s="98">
        <f t="shared" si="1"/>
        <v>345</v>
      </c>
      <c r="U27" s="98">
        <f t="shared" si="1"/>
        <v>361.35</v>
      </c>
      <c r="V27" s="279">
        <f t="shared" si="1"/>
        <v>395</v>
      </c>
      <c r="W27" s="279">
        <f t="shared" si="1"/>
        <v>412.85</v>
      </c>
      <c r="X27" s="98">
        <f t="shared" si="1"/>
        <v>345</v>
      </c>
      <c r="Y27" s="98">
        <f t="shared" si="1"/>
        <v>361.35</v>
      </c>
      <c r="Z27" s="279">
        <f t="shared" si="1"/>
        <v>345</v>
      </c>
      <c r="AA27" s="279">
        <f>SUM(AA29:AA42)</f>
        <v>361.35</v>
      </c>
      <c r="AB27" s="98">
        <f>SUM(AB28:AB42)</f>
        <v>345</v>
      </c>
      <c r="AC27" s="98">
        <f>SUM(AC28:AC42)</f>
        <v>361.35</v>
      </c>
      <c r="AD27" s="279"/>
      <c r="AE27" s="279"/>
      <c r="AF27" s="73">
        <f>SUM(AF28:AF42)</f>
        <v>41</v>
      </c>
      <c r="AG27" s="73">
        <f>SUM(AG28:AG42)</f>
        <v>42.230000000000004</v>
      </c>
      <c r="AH27" s="279">
        <f>SUM(AH28:AH42)</f>
        <v>386</v>
      </c>
      <c r="AI27" s="279">
        <f>SUM(AI28:AI42)</f>
        <v>403.58000000000004</v>
      </c>
      <c r="AJ27" s="283">
        <f>SUM(AJ29:AJ42)</f>
        <v>457</v>
      </c>
      <c r="AK27" s="284">
        <f>SUM(AK29:AK42)</f>
        <v>476.56000000000006</v>
      </c>
      <c r="AL27" s="285">
        <f aca="true" t="shared" si="2" ref="AL27:AX27">SUM(AL28:AL42)</f>
        <v>457</v>
      </c>
      <c r="AM27" s="279">
        <f t="shared" si="2"/>
        <v>476.71000000000004</v>
      </c>
      <c r="AN27" s="98">
        <f t="shared" si="2"/>
        <v>457</v>
      </c>
      <c r="AO27" s="146">
        <f t="shared" si="2"/>
        <v>476.71000000000004</v>
      </c>
      <c r="AP27" s="286">
        <f t="shared" si="2"/>
        <v>482</v>
      </c>
      <c r="AQ27" s="279">
        <f t="shared" si="2"/>
        <v>502.46000000000004</v>
      </c>
      <c r="AR27" s="287">
        <f t="shared" si="2"/>
        <v>457</v>
      </c>
      <c r="AS27" s="284">
        <f t="shared" si="2"/>
        <v>476.71000000000004</v>
      </c>
      <c r="AT27" s="285">
        <f t="shared" si="2"/>
        <v>482</v>
      </c>
      <c r="AU27" s="288">
        <f t="shared" si="2"/>
        <v>502.46000000000004</v>
      </c>
      <c r="AV27" s="289">
        <f t="shared" si="2"/>
        <v>457</v>
      </c>
      <c r="AW27" s="290">
        <f t="shared" si="2"/>
        <v>476.71000000000004</v>
      </c>
      <c r="AX27" s="286">
        <f t="shared" si="2"/>
        <v>282</v>
      </c>
      <c r="AY27" s="288">
        <f>SUM(AY29:AY42)</f>
        <v>302.46000000000004</v>
      </c>
      <c r="AZ27" s="291">
        <f>SUM(AZ28:AZ42)</f>
        <v>357</v>
      </c>
      <c r="BA27" s="290">
        <f>SUM(BA29:BA42)</f>
        <v>373.35</v>
      </c>
      <c r="BB27" s="286">
        <f>SUM(BB28:BB42)</f>
        <v>357</v>
      </c>
      <c r="BC27" s="288">
        <f>SUM(BC29:BC42)</f>
        <v>373.35</v>
      </c>
    </row>
    <row r="28" spans="1:55" ht="12.75">
      <c r="A28" s="372" t="s">
        <v>23</v>
      </c>
      <c r="B28" s="194"/>
      <c r="C28" s="194"/>
      <c r="D28" s="57"/>
      <c r="E28" s="57"/>
      <c r="F28" s="194"/>
      <c r="G28" s="206"/>
      <c r="H28" s="248"/>
      <c r="I28" s="57"/>
      <c r="J28" s="194"/>
      <c r="K28" s="212"/>
      <c r="L28" s="102"/>
      <c r="M28" s="85"/>
      <c r="N28" s="194"/>
      <c r="O28" s="194"/>
      <c r="P28" s="85"/>
      <c r="Q28" s="85"/>
      <c r="R28" s="194"/>
      <c r="S28" s="194"/>
      <c r="T28" s="85"/>
      <c r="U28" s="85"/>
      <c r="V28" s="194"/>
      <c r="W28" s="194"/>
      <c r="X28" s="85"/>
      <c r="Y28" s="85"/>
      <c r="Z28" s="194"/>
      <c r="AA28" s="194"/>
      <c r="AB28" s="85"/>
      <c r="AC28" s="85"/>
      <c r="AD28" s="194"/>
      <c r="AE28" s="194"/>
      <c r="AF28" s="57"/>
      <c r="AG28" s="57"/>
      <c r="AH28" s="194"/>
      <c r="AI28" s="194"/>
      <c r="AJ28" s="249"/>
      <c r="AK28" s="77"/>
      <c r="AL28" s="250"/>
      <c r="AM28" s="194"/>
      <c r="AN28" s="85"/>
      <c r="AO28" s="147"/>
      <c r="AP28" s="253"/>
      <c r="AQ28" s="194"/>
      <c r="AR28" s="254"/>
      <c r="AS28" s="77"/>
      <c r="AT28" s="250"/>
      <c r="AU28" s="238"/>
      <c r="AV28" s="256"/>
      <c r="AW28" s="78"/>
      <c r="AX28" s="253"/>
      <c r="AY28" s="238"/>
      <c r="AZ28" s="258"/>
      <c r="BA28" s="78"/>
      <c r="BB28" s="253"/>
      <c r="BC28" s="238"/>
    </row>
    <row r="29" spans="1:55" ht="12.75">
      <c r="A29" s="373" t="s">
        <v>38</v>
      </c>
      <c r="B29" s="189"/>
      <c r="C29" s="189">
        <f>(C23-B23)/A2</f>
        <v>13.350000000000023</v>
      </c>
      <c r="D29" s="15"/>
      <c r="E29" s="15">
        <f>(E23-D23)/A2</f>
        <v>16.350000000000023</v>
      </c>
      <c r="F29" s="189"/>
      <c r="G29" s="204">
        <f>(G23-F23)/A2</f>
        <v>0</v>
      </c>
      <c r="H29" s="156"/>
      <c r="I29" s="15">
        <f>(I23-H23)/A2</f>
        <v>19.350000000000023</v>
      </c>
      <c r="J29" s="189"/>
      <c r="K29" s="208">
        <f>(K23-J23)/A2</f>
        <v>20.850000000000023</v>
      </c>
      <c r="L29" s="95"/>
      <c r="M29" s="84">
        <f>(M23-L23)/A2</f>
        <v>10.5</v>
      </c>
      <c r="N29" s="189"/>
      <c r="O29" s="189">
        <f>(A4*0.04)/A2</f>
        <v>8</v>
      </c>
      <c r="P29" s="84"/>
      <c r="Q29" s="84">
        <f>(Q23-P23)/A2</f>
        <v>16.350000000000023</v>
      </c>
      <c r="R29" s="189"/>
      <c r="S29" s="189">
        <f>(S23-R23)/A2</f>
        <v>16.350000000000023</v>
      </c>
      <c r="T29" s="84"/>
      <c r="U29" s="84">
        <f>(U23-T23)/A2</f>
        <v>16.350000000000023</v>
      </c>
      <c r="V29" s="189"/>
      <c r="W29" s="189">
        <f>(W23-V23)/A2</f>
        <v>17.850000000000023</v>
      </c>
      <c r="X29" s="84"/>
      <c r="Y29" s="84">
        <f>(Y23-X23)/A2</f>
        <v>16.350000000000023</v>
      </c>
      <c r="Z29" s="189"/>
      <c r="AA29" s="189">
        <f>(AA23-Z23)/A2</f>
        <v>16.350000000000023</v>
      </c>
      <c r="AB29" s="84"/>
      <c r="AC29" s="84">
        <f>(AC23-AB23)/A2</f>
        <v>16.350000000000023</v>
      </c>
      <c r="AD29" s="189"/>
      <c r="AE29" s="189">
        <f>(AE23-AD23)/A2</f>
        <v>6</v>
      </c>
      <c r="AF29" s="15"/>
      <c r="AG29" s="15">
        <f>(AG23-AF23)/A2</f>
        <v>1.230000000000004</v>
      </c>
      <c r="AH29" s="189"/>
      <c r="AI29" s="189">
        <f>(AI23-AH23)/A2</f>
        <v>17.58000000000004</v>
      </c>
      <c r="AJ29" s="17"/>
      <c r="AK29" s="75">
        <f>(AK23-AJ23)/A2</f>
        <v>19.56000000000006</v>
      </c>
      <c r="AL29" s="228"/>
      <c r="AM29" s="189">
        <f>(AM23-AL23)/A2</f>
        <v>19.710000000000036</v>
      </c>
      <c r="AN29" s="84"/>
      <c r="AO29" s="144">
        <f>(AO23-AN23)/A2</f>
        <v>19.710000000000036</v>
      </c>
      <c r="AP29" s="245"/>
      <c r="AQ29" s="189">
        <f>(AQ23-AP23)/A2</f>
        <v>20.460000000000036</v>
      </c>
      <c r="AR29" s="174"/>
      <c r="AS29" s="75">
        <f>(AS23-AR23)/A2</f>
        <v>19.710000000000036</v>
      </c>
      <c r="AT29" s="228"/>
      <c r="AU29" s="234">
        <f>(AU23-AT23)/A2</f>
        <v>20.460000000000036</v>
      </c>
      <c r="AV29" s="260"/>
      <c r="AW29" s="41">
        <f>(AW23-AV23)/A2</f>
        <v>19.710000000000036</v>
      </c>
      <c r="AX29" s="245"/>
      <c r="AY29" s="234">
        <f>(AY23-AX23)/A2</f>
        <v>20.460000000000036</v>
      </c>
      <c r="AZ29" s="174"/>
      <c r="BA29" s="41">
        <f>(BA23-AZ23)/A2</f>
        <v>16.350000000000023</v>
      </c>
      <c r="BB29" s="245"/>
      <c r="BC29" s="234">
        <f>(BC23-BB23)/A2</f>
        <v>16.350000000000023</v>
      </c>
    </row>
    <row r="30" spans="1:55" ht="12.75">
      <c r="A30" s="179" t="s">
        <v>14</v>
      </c>
      <c r="B30" s="189"/>
      <c r="C30" s="189"/>
      <c r="D30" s="185">
        <f>B6</f>
        <v>100</v>
      </c>
      <c r="E30" s="185">
        <f>B6/A2</f>
        <v>100</v>
      </c>
      <c r="F30" s="189">
        <f>B6</f>
        <v>100</v>
      </c>
      <c r="G30" s="204">
        <f>B6/A2</f>
        <v>100</v>
      </c>
      <c r="H30" s="156">
        <f>B6</f>
        <v>100</v>
      </c>
      <c r="I30" s="15">
        <f>B6/A2</f>
        <v>100</v>
      </c>
      <c r="J30" s="189">
        <f>B6</f>
        <v>100</v>
      </c>
      <c r="K30" s="208">
        <f>B6/A2</f>
        <v>100</v>
      </c>
      <c r="L30" s="95"/>
      <c r="M30" s="84"/>
      <c r="N30" s="189"/>
      <c r="O30" s="189"/>
      <c r="P30" s="84">
        <f>B6</f>
        <v>100</v>
      </c>
      <c r="Q30" s="84">
        <f>B6/A2</f>
        <v>100</v>
      </c>
      <c r="R30" s="189">
        <f>B6</f>
        <v>100</v>
      </c>
      <c r="S30" s="189">
        <f>B6/A2</f>
        <v>100</v>
      </c>
      <c r="T30" s="84">
        <f>B6</f>
        <v>100</v>
      </c>
      <c r="U30" s="84">
        <f>B6/A2</f>
        <v>100</v>
      </c>
      <c r="V30" s="189">
        <f>B6</f>
        <v>100</v>
      </c>
      <c r="W30" s="189">
        <f>B6/A2</f>
        <v>100</v>
      </c>
      <c r="X30" s="84">
        <f>B6</f>
        <v>100</v>
      </c>
      <c r="Y30" s="84">
        <f>B6/A2</f>
        <v>100</v>
      </c>
      <c r="Z30" s="189">
        <f>B6</f>
        <v>100</v>
      </c>
      <c r="AA30" s="189">
        <f>B6/A2</f>
        <v>100</v>
      </c>
      <c r="AB30" s="84">
        <f>B6</f>
        <v>100</v>
      </c>
      <c r="AC30" s="84">
        <f>B6/A2</f>
        <v>100</v>
      </c>
      <c r="AD30" s="185"/>
      <c r="AE30" s="185"/>
      <c r="AF30" s="15"/>
      <c r="AG30" s="15"/>
      <c r="AH30" s="185">
        <f>B6</f>
        <v>100</v>
      </c>
      <c r="AI30" s="185">
        <f>B6/A2</f>
        <v>100</v>
      </c>
      <c r="AJ30" s="17">
        <f>B6</f>
        <v>100</v>
      </c>
      <c r="AK30" s="75">
        <f>B6/A2</f>
        <v>100</v>
      </c>
      <c r="AL30" s="228">
        <f>B6</f>
        <v>100</v>
      </c>
      <c r="AM30" s="189">
        <f>B6/A2</f>
        <v>100</v>
      </c>
      <c r="AN30" s="84">
        <f>B6</f>
        <v>100</v>
      </c>
      <c r="AO30" s="144">
        <f>B6/A2</f>
        <v>100</v>
      </c>
      <c r="AP30" s="245">
        <f>B6</f>
        <v>100</v>
      </c>
      <c r="AQ30" s="189">
        <f>B6/A2</f>
        <v>100</v>
      </c>
      <c r="AR30" s="174">
        <f>B6</f>
        <v>100</v>
      </c>
      <c r="AS30" s="75">
        <f>B6/A2</f>
        <v>100</v>
      </c>
      <c r="AT30" s="228">
        <f>B6</f>
        <v>100</v>
      </c>
      <c r="AU30" s="234">
        <f>B6/A2</f>
        <v>100</v>
      </c>
      <c r="AV30" s="260">
        <f>B6</f>
        <v>100</v>
      </c>
      <c r="AW30" s="41">
        <f>B6/A2</f>
        <v>100</v>
      </c>
      <c r="AX30" s="308"/>
      <c r="AY30" s="236"/>
      <c r="AZ30" s="174"/>
      <c r="BA30" s="41"/>
      <c r="BB30" s="245"/>
      <c r="BC30" s="234"/>
    </row>
    <row r="31" spans="1:55" ht="12.75">
      <c r="A31" s="179" t="s">
        <v>33</v>
      </c>
      <c r="B31" s="185">
        <f>B7+IF(A4=0,-25,0)</f>
        <v>25</v>
      </c>
      <c r="C31" s="185">
        <f>B31/A2</f>
        <v>25</v>
      </c>
      <c r="D31" s="15">
        <f>B7</f>
        <v>25</v>
      </c>
      <c r="E31" s="15">
        <f>B7/A2</f>
        <v>25</v>
      </c>
      <c r="F31" s="189">
        <f>B7</f>
        <v>25</v>
      </c>
      <c r="G31" s="204">
        <f>B7/A2</f>
        <v>25</v>
      </c>
      <c r="H31" s="156">
        <f>B7</f>
        <v>25</v>
      </c>
      <c r="I31" s="15">
        <f>B7/A2</f>
        <v>25</v>
      </c>
      <c r="J31" s="189">
        <f>B7</f>
        <v>25</v>
      </c>
      <c r="K31" s="208">
        <f>B7/A2</f>
        <v>25</v>
      </c>
      <c r="L31" s="95"/>
      <c r="M31" s="84"/>
      <c r="N31" s="189"/>
      <c r="O31" s="189"/>
      <c r="P31" s="84">
        <f>B7</f>
        <v>25</v>
      </c>
      <c r="Q31" s="84">
        <f>B7/A2</f>
        <v>25</v>
      </c>
      <c r="R31" s="189">
        <f>B7</f>
        <v>25</v>
      </c>
      <c r="S31" s="189">
        <f>B7/A2</f>
        <v>25</v>
      </c>
      <c r="T31" s="84">
        <f>B7</f>
        <v>25</v>
      </c>
      <c r="U31" s="84">
        <f>B7/A2</f>
        <v>25</v>
      </c>
      <c r="V31" s="189">
        <f>B7</f>
        <v>25</v>
      </c>
      <c r="W31" s="189">
        <f>B7/A2</f>
        <v>25</v>
      </c>
      <c r="X31" s="84">
        <f>B7</f>
        <v>25</v>
      </c>
      <c r="Y31" s="84">
        <f>B7/A2</f>
        <v>25</v>
      </c>
      <c r="Z31" s="189">
        <f>B7</f>
        <v>25</v>
      </c>
      <c r="AA31" s="189">
        <f>B7/A2</f>
        <v>25</v>
      </c>
      <c r="AB31" s="84">
        <f>B7</f>
        <v>25</v>
      </c>
      <c r="AC31" s="84">
        <f>B7/A2</f>
        <v>25</v>
      </c>
      <c r="AD31" s="185"/>
      <c r="AE31" s="185"/>
      <c r="AF31" s="15"/>
      <c r="AG31" s="15"/>
      <c r="AH31" s="185">
        <f>B7</f>
        <v>25</v>
      </c>
      <c r="AI31" s="185">
        <f>B7/A2</f>
        <v>25</v>
      </c>
      <c r="AJ31" s="17">
        <f>B7</f>
        <v>25</v>
      </c>
      <c r="AK31" s="75">
        <f>B7/A2</f>
        <v>25</v>
      </c>
      <c r="AL31" s="228">
        <f>B7</f>
        <v>25</v>
      </c>
      <c r="AM31" s="189">
        <f>B7/A2</f>
        <v>25</v>
      </c>
      <c r="AN31" s="84">
        <f>B7</f>
        <v>25</v>
      </c>
      <c r="AO31" s="144">
        <f>B7/A2</f>
        <v>25</v>
      </c>
      <c r="AP31" s="245">
        <f>B7</f>
        <v>25</v>
      </c>
      <c r="AQ31" s="189">
        <f>B7/A2</f>
        <v>25</v>
      </c>
      <c r="AR31" s="174">
        <f>B7</f>
        <v>25</v>
      </c>
      <c r="AS31" s="75">
        <f>B7/A2</f>
        <v>25</v>
      </c>
      <c r="AT31" s="228">
        <f>B7</f>
        <v>25</v>
      </c>
      <c r="AU31" s="234">
        <f>B7/A2</f>
        <v>25</v>
      </c>
      <c r="AV31" s="260">
        <f>B7</f>
        <v>25</v>
      </c>
      <c r="AW31" s="41">
        <f>B7/A2</f>
        <v>25</v>
      </c>
      <c r="AX31" s="243">
        <f>B7</f>
        <v>25</v>
      </c>
      <c r="AY31" s="244">
        <f>B7/A2</f>
        <v>25</v>
      </c>
      <c r="AZ31" s="79">
        <f>B7</f>
        <v>25</v>
      </c>
      <c r="BA31" s="173">
        <f>B7/A2</f>
        <v>25</v>
      </c>
      <c r="BB31" s="231">
        <f>B7</f>
        <v>25</v>
      </c>
      <c r="BC31" s="244">
        <f>B7/A2</f>
        <v>25</v>
      </c>
    </row>
    <row r="32" spans="1:55" ht="12.75">
      <c r="A32" s="179" t="s">
        <v>34</v>
      </c>
      <c r="B32" s="189"/>
      <c r="C32" s="189"/>
      <c r="D32" s="15"/>
      <c r="E32" s="15"/>
      <c r="F32" s="189"/>
      <c r="G32" s="204"/>
      <c r="H32" s="156"/>
      <c r="I32" s="15"/>
      <c r="J32" s="189"/>
      <c r="K32" s="208"/>
      <c r="L32" s="95"/>
      <c r="M32" s="84"/>
      <c r="N32" s="189"/>
      <c r="O32" s="189"/>
      <c r="P32" s="84"/>
      <c r="Q32" s="84"/>
      <c r="R32" s="189"/>
      <c r="S32" s="189"/>
      <c r="T32" s="84"/>
      <c r="U32" s="84"/>
      <c r="V32" s="189"/>
      <c r="W32" s="189"/>
      <c r="X32" s="84"/>
      <c r="Y32" s="84"/>
      <c r="Z32" s="189"/>
      <c r="AA32" s="189"/>
      <c r="AB32" s="84"/>
      <c r="AC32" s="84"/>
      <c r="AD32" s="189"/>
      <c r="AE32" s="189"/>
      <c r="AF32" s="15"/>
      <c r="AG32" s="15"/>
      <c r="AH32" s="189"/>
      <c r="AI32" s="189"/>
      <c r="AJ32" s="17">
        <f>B8</f>
        <v>100</v>
      </c>
      <c r="AK32" s="75">
        <f>B8/A2</f>
        <v>100</v>
      </c>
      <c r="AL32" s="228">
        <f>B8</f>
        <v>100</v>
      </c>
      <c r="AM32" s="189">
        <f>B8/A2</f>
        <v>100</v>
      </c>
      <c r="AN32" s="84">
        <f>B8</f>
        <v>100</v>
      </c>
      <c r="AO32" s="144">
        <f>B8/A2</f>
        <v>100</v>
      </c>
      <c r="AP32" s="245">
        <f>B8</f>
        <v>100</v>
      </c>
      <c r="AQ32" s="189">
        <f>B8/A2</f>
        <v>100</v>
      </c>
      <c r="AR32" s="174">
        <f>B8</f>
        <v>100</v>
      </c>
      <c r="AS32" s="75">
        <f>B8/A2</f>
        <v>100</v>
      </c>
      <c r="AT32" s="228">
        <f>B8</f>
        <v>100</v>
      </c>
      <c r="AU32" s="234">
        <f>B8/A2</f>
        <v>100</v>
      </c>
      <c r="AV32" s="260">
        <f>B8</f>
        <v>100</v>
      </c>
      <c r="AW32" s="41">
        <f>B8/A2</f>
        <v>100</v>
      </c>
      <c r="AX32" s="599"/>
      <c r="AY32" s="600"/>
      <c r="AZ32" s="79">
        <f>B8</f>
        <v>100</v>
      </c>
      <c r="BA32" s="292">
        <f>B8/A2</f>
        <v>100</v>
      </c>
      <c r="BB32" s="231">
        <f>B8</f>
        <v>100</v>
      </c>
      <c r="BC32" s="293">
        <f>B8/A2</f>
        <v>100</v>
      </c>
    </row>
    <row r="33" spans="1:55" ht="12.75">
      <c r="A33" s="179" t="s">
        <v>35</v>
      </c>
      <c r="B33" s="189"/>
      <c r="C33" s="189"/>
      <c r="D33" s="15"/>
      <c r="E33" s="15"/>
      <c r="F33" s="189"/>
      <c r="G33" s="204"/>
      <c r="H33" s="156"/>
      <c r="I33" s="15"/>
      <c r="J33" s="189"/>
      <c r="K33" s="208"/>
      <c r="L33" s="95"/>
      <c r="M33" s="84"/>
      <c r="N33" s="189"/>
      <c r="O33" s="189"/>
      <c r="P33" s="84"/>
      <c r="Q33" s="84"/>
      <c r="R33" s="189"/>
      <c r="S33" s="189"/>
      <c r="T33" s="84"/>
      <c r="U33" s="84"/>
      <c r="V33" s="189"/>
      <c r="W33" s="189"/>
      <c r="X33" s="84"/>
      <c r="Y33" s="84"/>
      <c r="Z33" s="189"/>
      <c r="AA33" s="189"/>
      <c r="AB33" s="84"/>
      <c r="AC33" s="84"/>
      <c r="AD33" s="189"/>
      <c r="AE33" s="189"/>
      <c r="AF33" s="15"/>
      <c r="AG33" s="15"/>
      <c r="AH33" s="189"/>
      <c r="AI33" s="189"/>
      <c r="AJ33" s="17">
        <f>B9</f>
        <v>12</v>
      </c>
      <c r="AK33" s="75">
        <f>B9/A2</f>
        <v>12</v>
      </c>
      <c r="AL33" s="228">
        <f>B9</f>
        <v>12</v>
      </c>
      <c r="AM33" s="189">
        <f>B9/A2</f>
        <v>12</v>
      </c>
      <c r="AN33" s="84">
        <f>B9</f>
        <v>12</v>
      </c>
      <c r="AO33" s="144">
        <f>B9/A2</f>
        <v>12</v>
      </c>
      <c r="AP33" s="245">
        <f>B9</f>
        <v>12</v>
      </c>
      <c r="AQ33" s="189">
        <f>B9/A2</f>
        <v>12</v>
      </c>
      <c r="AR33" s="174">
        <f>B9</f>
        <v>12</v>
      </c>
      <c r="AS33" s="294">
        <f>B9/A2</f>
        <v>12</v>
      </c>
      <c r="AT33" s="228">
        <f>B9</f>
        <v>12</v>
      </c>
      <c r="AU33" s="234">
        <f>B9/A2</f>
        <v>12</v>
      </c>
      <c r="AV33" s="260">
        <f>B9</f>
        <v>12</v>
      </c>
      <c r="AW33" s="41">
        <f>B9/A2</f>
        <v>12</v>
      </c>
      <c r="AX33" s="243">
        <f>B9</f>
        <v>12</v>
      </c>
      <c r="AY33" s="244">
        <f>B9/A2</f>
        <v>12</v>
      </c>
      <c r="AZ33" s="79">
        <f>B9</f>
        <v>12</v>
      </c>
      <c r="BA33" s="173">
        <f>B9/A2</f>
        <v>12</v>
      </c>
      <c r="BB33" s="231">
        <f>B9</f>
        <v>12</v>
      </c>
      <c r="BC33" s="244">
        <f>B9/A2</f>
        <v>12</v>
      </c>
    </row>
    <row r="34" spans="1:55" ht="12.75">
      <c r="A34" s="179" t="s">
        <v>90</v>
      </c>
      <c r="B34" s="189"/>
      <c r="C34" s="189"/>
      <c r="D34" s="15"/>
      <c r="E34" s="15"/>
      <c r="F34" s="189"/>
      <c r="G34" s="204"/>
      <c r="H34" s="470">
        <f>B8</f>
        <v>100</v>
      </c>
      <c r="I34" s="471">
        <f>B6/A2</f>
        <v>100</v>
      </c>
      <c r="J34" s="187">
        <f>B10</f>
        <v>150</v>
      </c>
      <c r="K34" s="188">
        <f>B10/A2</f>
        <v>150</v>
      </c>
      <c r="L34" s="95"/>
      <c r="M34" s="84"/>
      <c r="N34" s="189"/>
      <c r="O34" s="189"/>
      <c r="P34" s="84"/>
      <c r="Q34" s="84"/>
      <c r="R34" s="189"/>
      <c r="S34" s="189"/>
      <c r="T34" s="84"/>
      <c r="U34" s="84"/>
      <c r="V34" s="189"/>
      <c r="W34" s="189"/>
      <c r="X34" s="84"/>
      <c r="Y34" s="84"/>
      <c r="Z34" s="189"/>
      <c r="AA34" s="189"/>
      <c r="AB34" s="84"/>
      <c r="AC34" s="84"/>
      <c r="AD34" s="189"/>
      <c r="AE34" s="189"/>
      <c r="AF34" s="15"/>
      <c r="AG34" s="15"/>
      <c r="AH34" s="189"/>
      <c r="AI34" s="189"/>
      <c r="AJ34" s="17"/>
      <c r="AK34" s="75"/>
      <c r="AL34" s="228"/>
      <c r="AM34" s="189"/>
      <c r="AN34" s="84"/>
      <c r="AO34" s="144"/>
      <c r="AP34" s="245"/>
      <c r="AQ34" s="189"/>
      <c r="AR34" s="174"/>
      <c r="AS34" s="75"/>
      <c r="AT34" s="228"/>
      <c r="AU34" s="234"/>
      <c r="AV34" s="260"/>
      <c r="AW34" s="41"/>
      <c r="AX34" s="245"/>
      <c r="AY34" s="234"/>
      <c r="AZ34" s="174"/>
      <c r="BA34" s="41"/>
      <c r="BB34" s="245"/>
      <c r="BC34" s="234"/>
    </row>
    <row r="35" spans="1:55" ht="12.75">
      <c r="A35" s="179" t="s">
        <v>47</v>
      </c>
      <c r="B35" s="189"/>
      <c r="C35" s="189"/>
      <c r="D35" s="15"/>
      <c r="E35" s="15"/>
      <c r="F35" s="189"/>
      <c r="G35" s="204"/>
      <c r="H35" s="156"/>
      <c r="I35" s="15"/>
      <c r="J35" s="189"/>
      <c r="K35" s="208"/>
      <c r="L35" s="95"/>
      <c r="M35" s="84"/>
      <c r="N35" s="189"/>
      <c r="O35" s="189"/>
      <c r="P35" s="84"/>
      <c r="Q35" s="84"/>
      <c r="R35" s="189"/>
      <c r="S35" s="189"/>
      <c r="T35" s="84"/>
      <c r="U35" s="84"/>
      <c r="V35" s="185">
        <f>B12</f>
        <v>50</v>
      </c>
      <c r="W35" s="185">
        <f>B12/A2</f>
        <v>50</v>
      </c>
      <c r="X35" s="84"/>
      <c r="Y35" s="84"/>
      <c r="Z35" s="189"/>
      <c r="AA35" s="189"/>
      <c r="AB35" s="84"/>
      <c r="AC35" s="84"/>
      <c r="AD35" s="189"/>
      <c r="AE35" s="189"/>
      <c r="AF35" s="15"/>
      <c r="AG35" s="15"/>
      <c r="AH35" s="189"/>
      <c r="AI35" s="189"/>
      <c r="AJ35" s="17"/>
      <c r="AK35" s="75"/>
      <c r="AL35" s="228"/>
      <c r="AM35" s="189"/>
      <c r="AN35" s="84"/>
      <c r="AO35" s="144"/>
      <c r="AP35" s="245"/>
      <c r="AQ35" s="189"/>
      <c r="AR35" s="174"/>
      <c r="AS35" s="75"/>
      <c r="AT35" s="228"/>
      <c r="AU35" s="234"/>
      <c r="AV35" s="260"/>
      <c r="AW35" s="41"/>
      <c r="AX35" s="245"/>
      <c r="AY35" s="234"/>
      <c r="AZ35" s="174"/>
      <c r="BA35" s="41"/>
      <c r="BB35" s="245"/>
      <c r="BC35" s="234"/>
    </row>
    <row r="36" spans="1:55" ht="12.75">
      <c r="A36" s="179" t="s">
        <v>112</v>
      </c>
      <c r="B36" s="189"/>
      <c r="C36" s="189"/>
      <c r="D36" s="15"/>
      <c r="E36" s="15"/>
      <c r="F36" s="189"/>
      <c r="G36" s="204"/>
      <c r="H36" s="156"/>
      <c r="I36" s="15"/>
      <c r="J36" s="189"/>
      <c r="K36" s="208"/>
      <c r="L36" s="95"/>
      <c r="M36" s="84"/>
      <c r="N36" s="189"/>
      <c r="O36" s="189"/>
      <c r="P36" s="84"/>
      <c r="Q36" s="84"/>
      <c r="R36" s="189"/>
      <c r="S36" s="189"/>
      <c r="T36" s="84"/>
      <c r="U36" s="84"/>
      <c r="V36" s="189"/>
      <c r="W36" s="189"/>
      <c r="X36" s="84"/>
      <c r="Y36" s="84"/>
      <c r="Z36" s="189"/>
      <c r="AA36" s="189"/>
      <c r="AB36" s="84"/>
      <c r="AC36" s="84"/>
      <c r="AD36" s="189"/>
      <c r="AE36" s="189"/>
      <c r="AF36" s="15"/>
      <c r="AG36" s="15"/>
      <c r="AH36" s="189"/>
      <c r="AI36" s="189"/>
      <c r="AJ36" s="17"/>
      <c r="AK36" s="75"/>
      <c r="AL36" s="228"/>
      <c r="AM36" s="189"/>
      <c r="AN36" s="84"/>
      <c r="AO36" s="144"/>
      <c r="AP36" s="245"/>
      <c r="AQ36" s="189"/>
      <c r="AR36" s="174"/>
      <c r="AS36" s="75"/>
      <c r="AT36" s="228"/>
      <c r="AU36" s="234"/>
      <c r="AV36" s="260"/>
      <c r="AW36" s="41"/>
      <c r="AX36" s="243"/>
      <c r="AY36" s="234"/>
      <c r="AZ36" s="261"/>
      <c r="BA36" s="41"/>
      <c r="BB36" s="243"/>
      <c r="BC36" s="234"/>
    </row>
    <row r="37" spans="1:55" ht="12.75">
      <c r="A37" s="179" t="s">
        <v>74</v>
      </c>
      <c r="B37" s="185">
        <f>B15+IF(A4=0,-5,0)</f>
        <v>5</v>
      </c>
      <c r="C37" s="185">
        <f>B37/A2</f>
        <v>5</v>
      </c>
      <c r="D37" s="51">
        <f>B15</f>
        <v>5</v>
      </c>
      <c r="E37" s="15">
        <f>B15/A2</f>
        <v>5</v>
      </c>
      <c r="F37" s="203">
        <f>B15</f>
        <v>5</v>
      </c>
      <c r="G37" s="204">
        <f>B15/A2</f>
        <v>5</v>
      </c>
      <c r="H37" s="168">
        <f>B15</f>
        <v>5</v>
      </c>
      <c r="I37" s="15">
        <f>B15/A2</f>
        <v>5</v>
      </c>
      <c r="J37" s="203">
        <f>B15</f>
        <v>5</v>
      </c>
      <c r="K37" s="208">
        <f>B15/A2</f>
        <v>5</v>
      </c>
      <c r="L37" s="169"/>
      <c r="M37" s="84"/>
      <c r="N37" s="189"/>
      <c r="O37" s="189"/>
      <c r="P37" s="104">
        <f>B15</f>
        <v>5</v>
      </c>
      <c r="Q37" s="104">
        <f>B15/A2</f>
        <v>5</v>
      </c>
      <c r="R37" s="203">
        <f>B15</f>
        <v>5</v>
      </c>
      <c r="S37" s="189">
        <f>B15/A2</f>
        <v>5</v>
      </c>
      <c r="T37" s="104">
        <f>B15</f>
        <v>5</v>
      </c>
      <c r="U37" s="84">
        <f>B15/A2</f>
        <v>5</v>
      </c>
      <c r="V37" s="203">
        <f>B15</f>
        <v>5</v>
      </c>
      <c r="W37" s="189">
        <f>B15/A2</f>
        <v>5</v>
      </c>
      <c r="X37" s="104">
        <f>B15</f>
        <v>5</v>
      </c>
      <c r="Y37" s="84">
        <f>B15/A2</f>
        <v>5</v>
      </c>
      <c r="Z37" s="203">
        <f>B15</f>
        <v>5</v>
      </c>
      <c r="AA37" s="189">
        <f>B15/A2</f>
        <v>5</v>
      </c>
      <c r="AB37" s="104">
        <f>B15</f>
        <v>5</v>
      </c>
      <c r="AC37" s="84">
        <f>B15/A2</f>
        <v>5</v>
      </c>
      <c r="AD37" s="184"/>
      <c r="AE37" s="185"/>
      <c r="AF37" s="51"/>
      <c r="AG37" s="15"/>
      <c r="AH37" s="203">
        <f>B15</f>
        <v>5</v>
      </c>
      <c r="AI37" s="189">
        <f>B15/A2</f>
        <v>5</v>
      </c>
      <c r="AJ37" s="44">
        <f>B15</f>
        <v>5</v>
      </c>
      <c r="AK37" s="75">
        <f>B15/A2</f>
        <v>5</v>
      </c>
      <c r="AL37" s="227">
        <f>B15</f>
        <v>5</v>
      </c>
      <c r="AM37" s="189">
        <f>B15/A2</f>
        <v>5</v>
      </c>
      <c r="AN37" s="104">
        <f>B15</f>
        <v>5</v>
      </c>
      <c r="AO37" s="144">
        <f>B15/A2</f>
        <v>5</v>
      </c>
      <c r="AP37" s="231">
        <f>B15</f>
        <v>5</v>
      </c>
      <c r="AQ37" s="189">
        <f>B15/A2</f>
        <v>5</v>
      </c>
      <c r="AR37" s="79">
        <f>B15</f>
        <v>5</v>
      </c>
      <c r="AS37" s="80">
        <f>B15/A2</f>
        <v>5</v>
      </c>
      <c r="AT37" s="227">
        <f>B15</f>
        <v>5</v>
      </c>
      <c r="AU37" s="234">
        <f>B15/A2</f>
        <v>5</v>
      </c>
      <c r="AV37" s="52">
        <f>B15</f>
        <v>5</v>
      </c>
      <c r="AW37" s="41">
        <f>B15/A2</f>
        <v>5</v>
      </c>
      <c r="AX37" s="243">
        <f>B15</f>
        <v>5</v>
      </c>
      <c r="AY37" s="244">
        <f>B15/A2</f>
        <v>5</v>
      </c>
      <c r="AZ37" s="79">
        <f>B15</f>
        <v>5</v>
      </c>
      <c r="BA37" s="173">
        <f>B15/A2</f>
        <v>5</v>
      </c>
      <c r="BB37" s="231">
        <f>B15</f>
        <v>5</v>
      </c>
      <c r="BC37" s="244">
        <f>B15/A2</f>
        <v>5</v>
      </c>
    </row>
    <row r="38" spans="1:55" ht="12.75">
      <c r="A38" s="179" t="s">
        <v>75</v>
      </c>
      <c r="B38" s="189"/>
      <c r="C38" s="189"/>
      <c r="D38" s="15"/>
      <c r="E38" s="15"/>
      <c r="F38" s="189"/>
      <c r="G38" s="204"/>
      <c r="H38" s="156"/>
      <c r="I38" s="15"/>
      <c r="J38" s="189"/>
      <c r="K38" s="208"/>
      <c r="L38" s="95"/>
      <c r="M38" s="84"/>
      <c r="N38" s="189"/>
      <c r="O38" s="189"/>
      <c r="P38" s="84"/>
      <c r="Q38" s="84"/>
      <c r="R38" s="189"/>
      <c r="S38" s="189"/>
      <c r="T38" s="84"/>
      <c r="U38" s="84"/>
      <c r="V38" s="189"/>
      <c r="W38" s="189"/>
      <c r="X38" s="84"/>
      <c r="Y38" s="84"/>
      <c r="Z38" s="189"/>
      <c r="AA38" s="189"/>
      <c r="AB38" s="84"/>
      <c r="AC38" s="84"/>
      <c r="AD38" s="189"/>
      <c r="AE38" s="189"/>
      <c r="AF38" s="15"/>
      <c r="AG38" s="15"/>
      <c r="AH38" s="189"/>
      <c r="AI38" s="189"/>
      <c r="AJ38" s="17"/>
      <c r="AK38" s="75"/>
      <c r="AL38" s="228"/>
      <c r="AM38" s="189"/>
      <c r="AN38" s="84"/>
      <c r="AO38" s="144"/>
      <c r="AP38" s="231">
        <f>B16</f>
        <v>25</v>
      </c>
      <c r="AQ38" s="189">
        <f>B16/A2</f>
        <v>25</v>
      </c>
      <c r="AR38" s="116"/>
      <c r="AS38" s="117"/>
      <c r="AT38" s="235">
        <f>B16</f>
        <v>25</v>
      </c>
      <c r="AU38" s="236">
        <f>B16/A2</f>
        <v>25</v>
      </c>
      <c r="AV38" s="118"/>
      <c r="AW38" s="119"/>
      <c r="AX38" s="245">
        <f>B16</f>
        <v>25</v>
      </c>
      <c r="AY38" s="234">
        <f>AX38/A2</f>
        <v>25</v>
      </c>
      <c r="AZ38" s="174"/>
      <c r="BA38" s="41"/>
      <c r="BB38" s="245"/>
      <c r="BC38" s="234"/>
    </row>
    <row r="39" spans="1:55" ht="12.75">
      <c r="A39" s="374" t="s">
        <v>94</v>
      </c>
      <c r="B39" s="190"/>
      <c r="C39" s="190"/>
      <c r="D39" s="45"/>
      <c r="E39" s="45"/>
      <c r="F39" s="190"/>
      <c r="G39" s="205"/>
      <c r="H39" s="157"/>
      <c r="I39" s="45"/>
      <c r="J39" s="190"/>
      <c r="K39" s="209"/>
      <c r="L39" s="186">
        <f>B17</f>
        <v>350</v>
      </c>
      <c r="M39" s="187">
        <f>L39/A2</f>
        <v>350</v>
      </c>
      <c r="N39" s="190"/>
      <c r="O39" s="190"/>
      <c r="P39" s="86"/>
      <c r="Q39" s="86"/>
      <c r="R39" s="190"/>
      <c r="S39" s="190"/>
      <c r="T39" s="86"/>
      <c r="U39" s="86"/>
      <c r="V39" s="190"/>
      <c r="W39" s="190"/>
      <c r="X39" s="86"/>
      <c r="Y39" s="86"/>
      <c r="Z39" s="190"/>
      <c r="AA39" s="190"/>
      <c r="AB39" s="86"/>
      <c r="AC39" s="86"/>
      <c r="AD39" s="190"/>
      <c r="AE39" s="190"/>
      <c r="AF39" s="45"/>
      <c r="AG39" s="45"/>
      <c r="AH39" s="190"/>
      <c r="AI39" s="190"/>
      <c r="AJ39" s="53"/>
      <c r="AK39" s="76"/>
      <c r="AL39" s="229"/>
      <c r="AM39" s="190"/>
      <c r="AN39" s="86"/>
      <c r="AO39" s="145"/>
      <c r="AP39" s="245"/>
      <c r="AQ39" s="189"/>
      <c r="AR39" s="174"/>
      <c r="AS39" s="75"/>
      <c r="AT39" s="229"/>
      <c r="AU39" s="237"/>
      <c r="AV39" s="46"/>
      <c r="AW39" s="47"/>
      <c r="AX39" s="246"/>
      <c r="AY39" s="237"/>
      <c r="AZ39" s="175"/>
      <c r="BA39" s="47"/>
      <c r="BB39" s="246"/>
      <c r="BC39" s="237"/>
    </row>
    <row r="40" spans="1:55" ht="12.75">
      <c r="A40" s="375" t="s">
        <v>39</v>
      </c>
      <c r="B40" s="189"/>
      <c r="C40" s="189"/>
      <c r="D40" s="15"/>
      <c r="E40" s="15"/>
      <c r="F40" s="189"/>
      <c r="G40" s="204"/>
      <c r="H40" s="156"/>
      <c r="I40" s="15"/>
      <c r="J40" s="189"/>
      <c r="K40" s="208"/>
      <c r="L40" s="295"/>
      <c r="M40" s="106"/>
      <c r="N40" s="189"/>
      <c r="O40" s="189"/>
      <c r="P40" s="84"/>
      <c r="Q40" s="84"/>
      <c r="R40" s="189"/>
      <c r="S40" s="189"/>
      <c r="T40" s="84"/>
      <c r="U40" s="84"/>
      <c r="V40" s="189"/>
      <c r="W40" s="189"/>
      <c r="X40" s="84"/>
      <c r="Y40" s="84"/>
      <c r="Z40" s="189"/>
      <c r="AA40" s="189"/>
      <c r="AB40" s="84"/>
      <c r="AC40" s="84"/>
      <c r="AD40" s="189"/>
      <c r="AE40" s="189"/>
      <c r="AF40" s="185">
        <f>B13</f>
        <v>41</v>
      </c>
      <c r="AG40" s="185">
        <f>B13/A2</f>
        <v>41</v>
      </c>
      <c r="AH40" s="185">
        <f>B13</f>
        <v>41</v>
      </c>
      <c r="AI40" s="185">
        <f>B13/A2</f>
        <v>41</v>
      </c>
      <c r="AJ40" s="17"/>
      <c r="AK40" s="75"/>
      <c r="AL40" s="228"/>
      <c r="AM40" s="189"/>
      <c r="AN40" s="84"/>
      <c r="AO40" s="144"/>
      <c r="AP40" s="245"/>
      <c r="AQ40" s="189"/>
      <c r="AR40" s="174"/>
      <c r="AS40" s="75"/>
      <c r="AT40" s="228"/>
      <c r="AU40" s="234"/>
      <c r="AV40" s="260"/>
      <c r="AW40" s="41"/>
      <c r="AX40" s="245"/>
      <c r="AY40" s="234"/>
      <c r="AZ40" s="174"/>
      <c r="BA40" s="41"/>
      <c r="BB40" s="245"/>
      <c r="BC40" s="234"/>
    </row>
    <row r="41" spans="1:55" ht="13.5" thickBot="1">
      <c r="A41" s="376"/>
      <c r="B41" s="262"/>
      <c r="C41" s="262"/>
      <c r="D41" s="263"/>
      <c r="E41" s="263"/>
      <c r="F41" s="262"/>
      <c r="G41" s="264"/>
      <c r="H41" s="265"/>
      <c r="I41" s="263"/>
      <c r="J41" s="262"/>
      <c r="K41" s="266"/>
      <c r="L41" s="296"/>
      <c r="M41" s="297"/>
      <c r="N41" s="262"/>
      <c r="O41" s="262"/>
      <c r="P41" s="268"/>
      <c r="Q41" s="268"/>
      <c r="R41" s="262"/>
      <c r="S41" s="262"/>
      <c r="T41" s="268"/>
      <c r="U41" s="268"/>
      <c r="V41" s="262"/>
      <c r="W41" s="262"/>
      <c r="X41" s="268"/>
      <c r="Y41" s="268"/>
      <c r="Z41" s="262"/>
      <c r="AA41" s="262"/>
      <c r="AB41" s="268"/>
      <c r="AC41" s="268"/>
      <c r="AD41" s="262"/>
      <c r="AE41" s="262"/>
      <c r="AF41" s="263"/>
      <c r="AG41" s="263"/>
      <c r="AH41" s="262"/>
      <c r="AI41" s="262"/>
      <c r="AJ41" s="269"/>
      <c r="AK41" s="270"/>
      <c r="AL41" s="271"/>
      <c r="AM41" s="262"/>
      <c r="AN41" s="268"/>
      <c r="AO41" s="272"/>
      <c r="AP41" s="273"/>
      <c r="AQ41" s="262"/>
      <c r="AR41" s="274"/>
      <c r="AS41" s="270"/>
      <c r="AT41" s="271"/>
      <c r="AU41" s="275"/>
      <c r="AV41" s="276"/>
      <c r="AW41" s="277"/>
      <c r="AX41" s="273"/>
      <c r="AY41" s="275"/>
      <c r="AZ41" s="278"/>
      <c r="BA41" s="277"/>
      <c r="BB41" s="273"/>
      <c r="BC41" s="275"/>
    </row>
    <row r="42" spans="1:55" ht="13.5" thickBot="1">
      <c r="A42" s="377" t="s">
        <v>36</v>
      </c>
      <c r="B42" s="279">
        <f>A4*1.075</f>
        <v>215</v>
      </c>
      <c r="C42" s="279">
        <f>(A4*1.075)/A2</f>
        <v>215</v>
      </c>
      <c r="D42" s="72">
        <f>A4*1.075</f>
        <v>215</v>
      </c>
      <c r="E42" s="73">
        <f>(A4*1.075)/A2</f>
        <v>215</v>
      </c>
      <c r="F42" s="298">
        <f>A4*1.075</f>
        <v>215</v>
      </c>
      <c r="G42" s="280">
        <f>(A4*1.075)/A2</f>
        <v>215</v>
      </c>
      <c r="H42" s="158">
        <f>A4*1.075</f>
        <v>215</v>
      </c>
      <c r="I42" s="73">
        <f>(B5*1.075)/A2</f>
        <v>231.125</v>
      </c>
      <c r="J42" s="298">
        <f>A4*1.075</f>
        <v>215</v>
      </c>
      <c r="K42" s="282">
        <f>(A4*1.075)/A2</f>
        <v>215</v>
      </c>
      <c r="L42" s="299"/>
      <c r="M42" s="300"/>
      <c r="N42" s="279"/>
      <c r="O42" s="279"/>
      <c r="P42" s="99">
        <f>A4*1.075</f>
        <v>215</v>
      </c>
      <c r="Q42" s="98">
        <f>(A4*1.075)/A2</f>
        <v>215</v>
      </c>
      <c r="R42" s="279">
        <f>A4*1.075</f>
        <v>215</v>
      </c>
      <c r="S42" s="279">
        <f>(A4*1.075)/A2</f>
        <v>215</v>
      </c>
      <c r="T42" s="99">
        <f>A4*1.075</f>
        <v>215</v>
      </c>
      <c r="U42" s="98">
        <f>(A4*1.075)/A2</f>
        <v>215</v>
      </c>
      <c r="V42" s="298">
        <f>A4*1.075</f>
        <v>215</v>
      </c>
      <c r="W42" s="279">
        <f>(A4*1.075)/A2</f>
        <v>215</v>
      </c>
      <c r="X42" s="99">
        <f>A4*1.075</f>
        <v>215</v>
      </c>
      <c r="Y42" s="98">
        <f>(A4*1.075)/A2</f>
        <v>215</v>
      </c>
      <c r="Z42" s="298">
        <f>A4*1.075</f>
        <v>215</v>
      </c>
      <c r="AA42" s="279">
        <f>(A4*1.075)/A2</f>
        <v>215</v>
      </c>
      <c r="AB42" s="99">
        <f>A4*1.075</f>
        <v>215</v>
      </c>
      <c r="AC42" s="98">
        <f>(A4*1.075)/A2</f>
        <v>215</v>
      </c>
      <c r="AD42" s="279"/>
      <c r="AE42" s="279"/>
      <c r="AF42" s="73"/>
      <c r="AG42" s="73"/>
      <c r="AH42" s="279">
        <f>A4*1.075</f>
        <v>215</v>
      </c>
      <c r="AI42" s="279">
        <f>(A4*1.075)/A2</f>
        <v>215</v>
      </c>
      <c r="AJ42" s="283">
        <f>A4*1.075</f>
        <v>215</v>
      </c>
      <c r="AK42" s="284">
        <f>(A4*1.075)/A2</f>
        <v>215</v>
      </c>
      <c r="AL42" s="285">
        <f>A4*1.075</f>
        <v>215</v>
      </c>
      <c r="AM42" s="279">
        <f>(A4*1.075)/A2</f>
        <v>215</v>
      </c>
      <c r="AN42" s="98">
        <f>A4*1.075</f>
        <v>215</v>
      </c>
      <c r="AO42" s="146">
        <f>(A4*1.075)/A2</f>
        <v>215</v>
      </c>
      <c r="AP42" s="286">
        <f>A4*1.075</f>
        <v>215</v>
      </c>
      <c r="AQ42" s="279">
        <f>(A4*1.075)/A2</f>
        <v>215</v>
      </c>
      <c r="AR42" s="287">
        <f>A4*1.075</f>
        <v>215</v>
      </c>
      <c r="AS42" s="284">
        <f>(A4*1.075)/A2</f>
        <v>215</v>
      </c>
      <c r="AT42" s="285">
        <f>A4*1.075</f>
        <v>215</v>
      </c>
      <c r="AU42" s="288">
        <f>(A4*1.075)/A2</f>
        <v>215</v>
      </c>
      <c r="AV42" s="289">
        <f>A4*1.075</f>
        <v>215</v>
      </c>
      <c r="AW42" s="290">
        <f>(A4*1.075)/A2</f>
        <v>215</v>
      </c>
      <c r="AX42" s="286">
        <f>A4*1.075</f>
        <v>215</v>
      </c>
      <c r="AY42" s="288">
        <f>(A4*1.075)/A2</f>
        <v>215</v>
      </c>
      <c r="AZ42" s="291">
        <f>A4*1.075</f>
        <v>215</v>
      </c>
      <c r="BA42" s="290">
        <f>(A4*1.075)/A2</f>
        <v>215</v>
      </c>
      <c r="BB42" s="286">
        <f>A4*1.075</f>
        <v>215</v>
      </c>
      <c r="BC42" s="288">
        <f>(A4*1.075)/A2</f>
        <v>215</v>
      </c>
    </row>
    <row r="43" spans="1:55" ht="12.75">
      <c r="A43" s="378" t="s">
        <v>49</v>
      </c>
      <c r="B43" s="194">
        <f aca="true" t="shared" si="3" ref="B43:G43">B42*0.1116</f>
        <v>23.994</v>
      </c>
      <c r="C43" s="194">
        <f>C42*0.1116</f>
        <v>23.994</v>
      </c>
      <c r="D43" s="57">
        <f t="shared" si="3"/>
        <v>23.994</v>
      </c>
      <c r="E43" s="57">
        <f t="shared" si="3"/>
        <v>23.994</v>
      </c>
      <c r="F43" s="194">
        <f t="shared" si="3"/>
        <v>23.994</v>
      </c>
      <c r="G43" s="206">
        <f t="shared" si="3"/>
        <v>23.994</v>
      </c>
      <c r="H43" s="248">
        <f>H42*0.1116</f>
        <v>23.994</v>
      </c>
      <c r="I43" s="57">
        <f>I42*0.1116</f>
        <v>25.79355</v>
      </c>
      <c r="J43" s="194">
        <f>J42*0.1116</f>
        <v>23.994</v>
      </c>
      <c r="K43" s="212">
        <f>K42*0.1116</f>
        <v>23.994</v>
      </c>
      <c r="L43" s="301"/>
      <c r="M43" s="105"/>
      <c r="N43" s="194"/>
      <c r="O43" s="194"/>
      <c r="P43" s="85">
        <f aca="true" t="shared" si="4" ref="P43:AC43">P42*0.1116</f>
        <v>23.994</v>
      </c>
      <c r="Q43" s="85">
        <f t="shared" si="4"/>
        <v>23.994</v>
      </c>
      <c r="R43" s="194">
        <f t="shared" si="4"/>
        <v>23.994</v>
      </c>
      <c r="S43" s="194">
        <f t="shared" si="4"/>
        <v>23.994</v>
      </c>
      <c r="T43" s="85">
        <f t="shared" si="4"/>
        <v>23.994</v>
      </c>
      <c r="U43" s="85">
        <f t="shared" si="4"/>
        <v>23.994</v>
      </c>
      <c r="V43" s="194">
        <f t="shared" si="4"/>
        <v>23.994</v>
      </c>
      <c r="W43" s="194">
        <f t="shared" si="4"/>
        <v>23.994</v>
      </c>
      <c r="X43" s="85">
        <f t="shared" si="4"/>
        <v>23.994</v>
      </c>
      <c r="Y43" s="85">
        <f t="shared" si="4"/>
        <v>23.994</v>
      </c>
      <c r="Z43" s="194">
        <f t="shared" si="4"/>
        <v>23.994</v>
      </c>
      <c r="AA43" s="194">
        <f t="shared" si="4"/>
        <v>23.994</v>
      </c>
      <c r="AB43" s="85">
        <f t="shared" si="4"/>
        <v>23.994</v>
      </c>
      <c r="AC43" s="85">
        <f t="shared" si="4"/>
        <v>23.994</v>
      </c>
      <c r="AD43" s="220"/>
      <c r="AE43" s="220"/>
      <c r="AF43" s="57"/>
      <c r="AG43" s="68"/>
      <c r="AH43" s="194">
        <f aca="true" t="shared" si="5" ref="AH43:AO43">AH42*0.1116</f>
        <v>23.994</v>
      </c>
      <c r="AI43" s="194">
        <f t="shared" si="5"/>
        <v>23.994</v>
      </c>
      <c r="AJ43" s="249">
        <f t="shared" si="5"/>
        <v>23.994</v>
      </c>
      <c r="AK43" s="77">
        <f t="shared" si="5"/>
        <v>23.994</v>
      </c>
      <c r="AL43" s="250">
        <f>AL42*0.1116</f>
        <v>23.994</v>
      </c>
      <c r="AM43" s="194">
        <f>AM42*0.1116</f>
        <v>23.994</v>
      </c>
      <c r="AN43" s="85">
        <f t="shared" si="5"/>
        <v>23.994</v>
      </c>
      <c r="AO43" s="147">
        <f t="shared" si="5"/>
        <v>23.994</v>
      </c>
      <c r="AP43" s="253">
        <f aca="true" t="shared" si="6" ref="AP43:AW43">AP42*0.1116</f>
        <v>23.994</v>
      </c>
      <c r="AQ43" s="194">
        <f t="shared" si="6"/>
        <v>23.994</v>
      </c>
      <c r="AR43" s="254">
        <f>AR42*0.1116</f>
        <v>23.994</v>
      </c>
      <c r="AS43" s="77">
        <f>AS42*0.1116</f>
        <v>23.994</v>
      </c>
      <c r="AT43" s="250">
        <f>AT42*0.1116</f>
        <v>23.994</v>
      </c>
      <c r="AU43" s="238">
        <f>AU42*0.1116</f>
        <v>23.994</v>
      </c>
      <c r="AV43" s="256">
        <f t="shared" si="6"/>
        <v>23.994</v>
      </c>
      <c r="AW43" s="78">
        <f t="shared" si="6"/>
        <v>23.994</v>
      </c>
      <c r="AX43" s="253">
        <f aca="true" t="shared" si="7" ref="AX43:BC43">AX42*0.1116</f>
        <v>23.994</v>
      </c>
      <c r="AY43" s="238">
        <f t="shared" si="7"/>
        <v>23.994</v>
      </c>
      <c r="AZ43" s="258">
        <f t="shared" si="7"/>
        <v>23.994</v>
      </c>
      <c r="BA43" s="78">
        <f t="shared" si="7"/>
        <v>23.994</v>
      </c>
      <c r="BB43" s="253">
        <f t="shared" si="7"/>
        <v>23.994</v>
      </c>
      <c r="BC43" s="238">
        <f t="shared" si="7"/>
        <v>23.994</v>
      </c>
    </row>
    <row r="44" spans="1:55" ht="12.75">
      <c r="A44" s="179" t="s">
        <v>50</v>
      </c>
      <c r="B44" s="189">
        <f aca="true" t="shared" si="8" ref="B44:G44">B42*0.8884</f>
        <v>191.006</v>
      </c>
      <c r="C44" s="189">
        <f t="shared" si="8"/>
        <v>191.006</v>
      </c>
      <c r="D44" s="15">
        <f t="shared" si="8"/>
        <v>191.006</v>
      </c>
      <c r="E44" s="15">
        <f t="shared" si="8"/>
        <v>191.006</v>
      </c>
      <c r="F44" s="189">
        <f t="shared" si="8"/>
        <v>191.006</v>
      </c>
      <c r="G44" s="204">
        <f t="shared" si="8"/>
        <v>191.006</v>
      </c>
      <c r="H44" s="156">
        <f>H42*0.8884</f>
        <v>191.006</v>
      </c>
      <c r="I44" s="15">
        <f>I42*0.8884</f>
        <v>205.33145</v>
      </c>
      <c r="J44" s="189">
        <f>J42*0.8884</f>
        <v>191.006</v>
      </c>
      <c r="K44" s="208">
        <f>K42*0.8884</f>
        <v>191.006</v>
      </c>
      <c r="L44" s="295"/>
      <c r="M44" s="106"/>
      <c r="N44" s="189"/>
      <c r="O44" s="189"/>
      <c r="P44" s="84">
        <f aca="true" t="shared" si="9" ref="P44:AC44">P42*0.8884</f>
        <v>191.006</v>
      </c>
      <c r="Q44" s="84">
        <f t="shared" si="9"/>
        <v>191.006</v>
      </c>
      <c r="R44" s="189">
        <f t="shared" si="9"/>
        <v>191.006</v>
      </c>
      <c r="S44" s="189">
        <f t="shared" si="9"/>
        <v>191.006</v>
      </c>
      <c r="T44" s="84">
        <f t="shared" si="9"/>
        <v>191.006</v>
      </c>
      <c r="U44" s="84">
        <f t="shared" si="9"/>
        <v>191.006</v>
      </c>
      <c r="V44" s="189">
        <f>V42*0.8884</f>
        <v>191.006</v>
      </c>
      <c r="W44" s="189">
        <f>W42*0.8884</f>
        <v>191.006</v>
      </c>
      <c r="X44" s="84">
        <f>X42*0.8884</f>
        <v>191.006</v>
      </c>
      <c r="Y44" s="84">
        <f>Y42*0.8884</f>
        <v>191.006</v>
      </c>
      <c r="Z44" s="189">
        <f t="shared" si="9"/>
        <v>191.006</v>
      </c>
      <c r="AA44" s="189">
        <f t="shared" si="9"/>
        <v>191.006</v>
      </c>
      <c r="AB44" s="84">
        <f t="shared" si="9"/>
        <v>191.006</v>
      </c>
      <c r="AC44" s="84">
        <f t="shared" si="9"/>
        <v>191.006</v>
      </c>
      <c r="AD44" s="221"/>
      <c r="AE44" s="221"/>
      <c r="AF44" s="15"/>
      <c r="AG44" s="16"/>
      <c r="AH44" s="189">
        <f aca="true" t="shared" si="10" ref="AH44:AO44">AH42*0.8884</f>
        <v>191.006</v>
      </c>
      <c r="AI44" s="189">
        <f t="shared" si="10"/>
        <v>191.006</v>
      </c>
      <c r="AJ44" s="17">
        <f t="shared" si="10"/>
        <v>191.006</v>
      </c>
      <c r="AK44" s="75">
        <f t="shared" si="10"/>
        <v>191.006</v>
      </c>
      <c r="AL44" s="228">
        <f>AL42*0.8884</f>
        <v>191.006</v>
      </c>
      <c r="AM44" s="189">
        <f>AM42*0.8884</f>
        <v>191.006</v>
      </c>
      <c r="AN44" s="84">
        <f t="shared" si="10"/>
        <v>191.006</v>
      </c>
      <c r="AO44" s="144">
        <f t="shared" si="10"/>
        <v>191.006</v>
      </c>
      <c r="AP44" s="245">
        <f aca="true" t="shared" si="11" ref="AP44:AW44">AP42*0.8884</f>
        <v>191.006</v>
      </c>
      <c r="AQ44" s="189">
        <f t="shared" si="11"/>
        <v>191.006</v>
      </c>
      <c r="AR44" s="174">
        <f>AR42*0.8884</f>
        <v>191.006</v>
      </c>
      <c r="AS44" s="75">
        <f>AS42*0.8884</f>
        <v>191.006</v>
      </c>
      <c r="AT44" s="228">
        <f>AT42*0.8884</f>
        <v>191.006</v>
      </c>
      <c r="AU44" s="234">
        <f>AU42*0.8884</f>
        <v>191.006</v>
      </c>
      <c r="AV44" s="260">
        <f t="shared" si="11"/>
        <v>191.006</v>
      </c>
      <c r="AW44" s="41">
        <f t="shared" si="11"/>
        <v>191.006</v>
      </c>
      <c r="AX44" s="245">
        <f aca="true" t="shared" si="12" ref="AX44:BC44">AX42*0.8884</f>
        <v>191.006</v>
      </c>
      <c r="AY44" s="234">
        <f t="shared" si="12"/>
        <v>191.006</v>
      </c>
      <c r="AZ44" s="174">
        <f t="shared" si="12"/>
        <v>191.006</v>
      </c>
      <c r="BA44" s="41">
        <f t="shared" si="12"/>
        <v>191.006</v>
      </c>
      <c r="BB44" s="245">
        <f t="shared" si="12"/>
        <v>191.006</v>
      </c>
      <c r="BC44" s="234">
        <f t="shared" si="12"/>
        <v>191.006</v>
      </c>
    </row>
    <row r="45" spans="1:55" ht="13.5" thickBot="1">
      <c r="A45" s="376"/>
      <c r="B45" s="262"/>
      <c r="C45" s="262"/>
      <c r="D45" s="263"/>
      <c r="E45" s="263"/>
      <c r="F45" s="262"/>
      <c r="G45" s="264"/>
      <c r="H45" s="265"/>
      <c r="I45" s="263"/>
      <c r="J45" s="262"/>
      <c r="K45" s="266"/>
      <c r="L45" s="296"/>
      <c r="M45" s="297"/>
      <c r="N45" s="262"/>
      <c r="O45" s="262"/>
      <c r="P45" s="268"/>
      <c r="Q45" s="268"/>
      <c r="R45" s="262"/>
      <c r="S45" s="262"/>
      <c r="T45" s="268"/>
      <c r="U45" s="268"/>
      <c r="V45" s="262"/>
      <c r="W45" s="262"/>
      <c r="X45" s="268"/>
      <c r="Y45" s="268"/>
      <c r="Z45" s="262"/>
      <c r="AA45" s="262"/>
      <c r="AB45" s="268"/>
      <c r="AC45" s="268"/>
      <c r="AD45" s="262"/>
      <c r="AE45" s="262"/>
      <c r="AF45" s="263"/>
      <c r="AG45" s="263"/>
      <c r="AH45" s="262"/>
      <c r="AI45" s="262"/>
      <c r="AJ45" s="269"/>
      <c r="AK45" s="270"/>
      <c r="AL45" s="271"/>
      <c r="AM45" s="262"/>
      <c r="AN45" s="268"/>
      <c r="AO45" s="272"/>
      <c r="AP45" s="273"/>
      <c r="AQ45" s="262"/>
      <c r="AR45" s="274"/>
      <c r="AS45" s="270"/>
      <c r="AT45" s="271"/>
      <c r="AU45" s="275"/>
      <c r="AV45" s="276"/>
      <c r="AW45" s="277"/>
      <c r="AX45" s="273"/>
      <c r="AY45" s="275"/>
      <c r="AZ45" s="278"/>
      <c r="BA45" s="277"/>
      <c r="BB45" s="273"/>
      <c r="BC45" s="275"/>
    </row>
    <row r="46" spans="1:55" ht="13.5" thickBot="1">
      <c r="A46" s="379" t="s">
        <v>21</v>
      </c>
      <c r="B46" s="279">
        <f>A4</f>
        <v>200</v>
      </c>
      <c r="C46" s="279">
        <f>A4/A2</f>
        <v>200</v>
      </c>
      <c r="D46" s="73">
        <f>A4</f>
        <v>200</v>
      </c>
      <c r="E46" s="73">
        <f>A4/A2</f>
        <v>200</v>
      </c>
      <c r="F46" s="279">
        <f>A4</f>
        <v>200</v>
      </c>
      <c r="G46" s="280">
        <f>A4/A2</f>
        <v>200</v>
      </c>
      <c r="H46" s="281">
        <f>A4</f>
        <v>200</v>
      </c>
      <c r="I46" s="73">
        <f>A4/A2</f>
        <v>200</v>
      </c>
      <c r="J46" s="279">
        <f>A4</f>
        <v>200</v>
      </c>
      <c r="K46" s="282">
        <f>A4/A2</f>
        <v>200</v>
      </c>
      <c r="L46" s="302"/>
      <c r="M46" s="300"/>
      <c r="N46" s="279">
        <f>SUM(N48:N50)</f>
        <v>200</v>
      </c>
      <c r="O46" s="279">
        <f>SUM(O48:O50)</f>
        <v>200</v>
      </c>
      <c r="P46" s="98">
        <f>A4</f>
        <v>200</v>
      </c>
      <c r="Q46" s="98">
        <f>A4/A2</f>
        <v>200</v>
      </c>
      <c r="R46" s="279">
        <f>A4</f>
        <v>200</v>
      </c>
      <c r="S46" s="279">
        <f>A4/A2</f>
        <v>200</v>
      </c>
      <c r="T46" s="98">
        <f>A4</f>
        <v>200</v>
      </c>
      <c r="U46" s="98">
        <f>A4/A2</f>
        <v>200</v>
      </c>
      <c r="V46" s="279">
        <f>A4-V57</f>
        <v>200</v>
      </c>
      <c r="W46" s="279">
        <f>(A4-W57)/A2</f>
        <v>200</v>
      </c>
      <c r="X46" s="98">
        <f>A4</f>
        <v>200</v>
      </c>
      <c r="Y46" s="98">
        <f>A4/A2</f>
        <v>200</v>
      </c>
      <c r="Z46" s="279">
        <f>A4</f>
        <v>200</v>
      </c>
      <c r="AA46" s="279">
        <f>A4/A2</f>
        <v>200</v>
      </c>
      <c r="AB46" s="98">
        <f>A4</f>
        <v>200</v>
      </c>
      <c r="AC46" s="98">
        <f>A4/A2</f>
        <v>200</v>
      </c>
      <c r="AD46" s="279"/>
      <c r="AE46" s="279"/>
      <c r="AF46" s="73"/>
      <c r="AG46" s="73"/>
      <c r="AH46" s="279">
        <f>A4</f>
        <v>200</v>
      </c>
      <c r="AI46" s="279">
        <f>A4/A2</f>
        <v>200</v>
      </c>
      <c r="AJ46" s="283">
        <f>A4</f>
        <v>200</v>
      </c>
      <c r="AK46" s="284">
        <f>A4/A2</f>
        <v>200</v>
      </c>
      <c r="AL46" s="285">
        <f>A4</f>
        <v>200</v>
      </c>
      <c r="AM46" s="279">
        <f>AL46/A2</f>
        <v>200</v>
      </c>
      <c r="AN46" s="98">
        <f>A4</f>
        <v>200</v>
      </c>
      <c r="AO46" s="146">
        <f>AN46/A2</f>
        <v>200</v>
      </c>
      <c r="AP46" s="286">
        <f>A4</f>
        <v>200</v>
      </c>
      <c r="AQ46" s="279">
        <f>AP46/A2</f>
        <v>200</v>
      </c>
      <c r="AR46" s="287">
        <f>A4</f>
        <v>200</v>
      </c>
      <c r="AS46" s="284">
        <f>AR46/A2</f>
        <v>200</v>
      </c>
      <c r="AT46" s="285">
        <f>A4</f>
        <v>200</v>
      </c>
      <c r="AU46" s="288">
        <f>AT46/A2</f>
        <v>200</v>
      </c>
      <c r="AV46" s="289">
        <f>A4</f>
        <v>200</v>
      </c>
      <c r="AW46" s="290">
        <f>AV46/A2</f>
        <v>200</v>
      </c>
      <c r="AX46" s="286">
        <f>A4</f>
        <v>200</v>
      </c>
      <c r="AY46" s="288">
        <f>A4/A2</f>
        <v>200</v>
      </c>
      <c r="AZ46" s="291">
        <f>A4</f>
        <v>200</v>
      </c>
      <c r="BA46" s="290">
        <f>A4/A2</f>
        <v>200</v>
      </c>
      <c r="BB46" s="286">
        <f>A4</f>
        <v>200</v>
      </c>
      <c r="BC46" s="288">
        <f>A4/A2</f>
        <v>200</v>
      </c>
    </row>
    <row r="47" spans="1:55" ht="12.75">
      <c r="A47" s="380" t="s">
        <v>4</v>
      </c>
      <c r="B47" s="194"/>
      <c r="C47" s="194"/>
      <c r="D47" s="57"/>
      <c r="E47" s="57"/>
      <c r="F47" s="194"/>
      <c r="G47" s="206"/>
      <c r="H47" s="248"/>
      <c r="I47" s="57"/>
      <c r="J47" s="194"/>
      <c r="K47" s="212"/>
      <c r="L47" s="301"/>
      <c r="M47" s="105"/>
      <c r="N47" s="194"/>
      <c r="O47" s="194"/>
      <c r="P47" s="85"/>
      <c r="Q47" s="85"/>
      <c r="R47" s="194"/>
      <c r="S47" s="194"/>
      <c r="T47" s="85"/>
      <c r="U47" s="85"/>
      <c r="V47" s="194"/>
      <c r="W47" s="194"/>
      <c r="X47" s="85"/>
      <c r="Y47" s="85"/>
      <c r="Z47" s="194"/>
      <c r="AA47" s="194"/>
      <c r="AB47" s="85"/>
      <c r="AC47" s="85"/>
      <c r="AD47" s="194"/>
      <c r="AE47" s="194"/>
      <c r="AF47" s="57"/>
      <c r="AG47" s="57"/>
      <c r="AH47" s="194"/>
      <c r="AI47" s="194"/>
      <c r="AJ47" s="249"/>
      <c r="AK47" s="77"/>
      <c r="AL47" s="250"/>
      <c r="AM47" s="194"/>
      <c r="AN47" s="85"/>
      <c r="AO47" s="147"/>
      <c r="AP47" s="253"/>
      <c r="AQ47" s="194"/>
      <c r="AR47" s="254"/>
      <c r="AS47" s="77"/>
      <c r="AT47" s="250"/>
      <c r="AU47" s="238"/>
      <c r="AV47" s="256"/>
      <c r="AW47" s="78"/>
      <c r="AX47" s="253"/>
      <c r="AY47" s="238"/>
      <c r="AZ47" s="258"/>
      <c r="BA47" s="78"/>
      <c r="BB47" s="253"/>
      <c r="BC47" s="238"/>
    </row>
    <row r="48" spans="1:55" ht="12.75">
      <c r="A48" s="179" t="s">
        <v>52</v>
      </c>
      <c r="B48" s="189">
        <f aca="true" t="shared" si="13" ref="B48:K48">B46*0.44</f>
        <v>88</v>
      </c>
      <c r="C48" s="189">
        <f t="shared" si="13"/>
        <v>88</v>
      </c>
      <c r="D48" s="15">
        <f t="shared" si="13"/>
        <v>88</v>
      </c>
      <c r="E48" s="15">
        <f t="shared" si="13"/>
        <v>88</v>
      </c>
      <c r="F48" s="189">
        <f t="shared" si="13"/>
        <v>88</v>
      </c>
      <c r="G48" s="204">
        <f t="shared" si="13"/>
        <v>88</v>
      </c>
      <c r="H48" s="156">
        <f>H46*0.44</f>
        <v>88</v>
      </c>
      <c r="I48" s="15">
        <f>I46*0.44</f>
        <v>88</v>
      </c>
      <c r="J48" s="189">
        <f t="shared" si="13"/>
        <v>88</v>
      </c>
      <c r="K48" s="208">
        <f t="shared" si="13"/>
        <v>88</v>
      </c>
      <c r="L48" s="295"/>
      <c r="M48" s="106"/>
      <c r="N48" s="185">
        <f>N23/4</f>
        <v>50</v>
      </c>
      <c r="O48" s="185">
        <f>(A4*0.25)/A2</f>
        <v>50</v>
      </c>
      <c r="P48" s="84"/>
      <c r="Q48" s="84"/>
      <c r="R48" s="185">
        <f>R46/3</f>
        <v>66.66666666666667</v>
      </c>
      <c r="S48" s="185">
        <f>S46/3</f>
        <v>66.66666666666667</v>
      </c>
      <c r="T48" s="84"/>
      <c r="U48" s="84"/>
      <c r="V48" s="189">
        <f>(V46*0.44)*0.25</f>
        <v>22</v>
      </c>
      <c r="W48" s="189">
        <f>(W46*0.44)*0.25</f>
        <v>22</v>
      </c>
      <c r="X48" s="84">
        <f>(X46*0.44)*0.25</f>
        <v>22</v>
      </c>
      <c r="Y48" s="84">
        <f>(Y46*0.44)*0.25</f>
        <v>22</v>
      </c>
      <c r="Z48" s="189"/>
      <c r="AA48" s="189"/>
      <c r="AB48" s="84">
        <f>(AB46*0.44)*0.25</f>
        <v>22</v>
      </c>
      <c r="AC48" s="84">
        <f>(AC46*0.44)*0.25</f>
        <v>22</v>
      </c>
      <c r="AD48" s="189"/>
      <c r="AE48" s="189"/>
      <c r="AF48" s="15"/>
      <c r="AG48" s="15"/>
      <c r="AH48" s="189">
        <f>AH46*0.44</f>
        <v>88</v>
      </c>
      <c r="AI48" s="189">
        <f>AI46*0.44</f>
        <v>88</v>
      </c>
      <c r="AJ48" s="17">
        <f>(AJ46-AJ56)*0.44</f>
        <v>44</v>
      </c>
      <c r="AK48" s="75">
        <f>AJ48/A2</f>
        <v>44</v>
      </c>
      <c r="AL48" s="228">
        <f>(AL46-(AL56+AL57))*0.44</f>
        <v>44</v>
      </c>
      <c r="AM48" s="189">
        <f>AL48/A2</f>
        <v>44</v>
      </c>
      <c r="AN48" s="84">
        <f>(AN46-(AN56+AN57))*0.44</f>
        <v>-44</v>
      </c>
      <c r="AO48" s="144">
        <f>AN48/A2</f>
        <v>-44</v>
      </c>
      <c r="AP48" s="245">
        <f>(AP46-AP56)*0.44</f>
        <v>44</v>
      </c>
      <c r="AQ48" s="189">
        <f>AP48/A2</f>
        <v>44</v>
      </c>
      <c r="AR48" s="174">
        <f>(AR46-AR56)*0.44</f>
        <v>44</v>
      </c>
      <c r="AS48" s="75">
        <f>AR48/A2</f>
        <v>44</v>
      </c>
      <c r="AT48" s="228">
        <f>(AT46-(AT56+AT57))*0.44</f>
        <v>-44</v>
      </c>
      <c r="AU48" s="234">
        <f>AT48/A2</f>
        <v>-44</v>
      </c>
      <c r="AV48" s="260">
        <f>(AV46-(AV56+AV57))*0.44</f>
        <v>-44</v>
      </c>
      <c r="AW48" s="41">
        <f>AV48/A2</f>
        <v>-44</v>
      </c>
      <c r="AX48" s="245">
        <f>(AX46-AX56)*0.44</f>
        <v>44</v>
      </c>
      <c r="AY48" s="234">
        <f>AX48/A2</f>
        <v>44</v>
      </c>
      <c r="AZ48" s="174"/>
      <c r="BA48" s="41"/>
      <c r="BB48" s="245"/>
      <c r="BC48" s="234"/>
    </row>
    <row r="49" spans="1:55" ht="12.75">
      <c r="A49" s="375" t="s">
        <v>51</v>
      </c>
      <c r="B49" s="189">
        <f aca="true" t="shared" si="14" ref="B49:K49">B46*0.56</f>
        <v>112.00000000000001</v>
      </c>
      <c r="C49" s="189">
        <f t="shared" si="14"/>
        <v>112.00000000000001</v>
      </c>
      <c r="D49" s="15">
        <f t="shared" si="14"/>
        <v>112.00000000000001</v>
      </c>
      <c r="E49" s="15">
        <f t="shared" si="14"/>
        <v>112.00000000000001</v>
      </c>
      <c r="F49" s="189">
        <f t="shared" si="14"/>
        <v>112.00000000000001</v>
      </c>
      <c r="G49" s="204">
        <f t="shared" si="14"/>
        <v>112.00000000000001</v>
      </c>
      <c r="H49" s="156">
        <f>H46*0.56</f>
        <v>112.00000000000001</v>
      </c>
      <c r="I49" s="15">
        <f>I46*0.56</f>
        <v>112.00000000000001</v>
      </c>
      <c r="J49" s="189">
        <f t="shared" si="14"/>
        <v>112.00000000000001</v>
      </c>
      <c r="K49" s="208">
        <f t="shared" si="14"/>
        <v>112.00000000000001</v>
      </c>
      <c r="L49" s="295"/>
      <c r="M49" s="106"/>
      <c r="N49" s="185">
        <f>N23/2</f>
        <v>100</v>
      </c>
      <c r="O49" s="185">
        <f>(A4*0.5)/A2</f>
        <v>100</v>
      </c>
      <c r="P49" s="84"/>
      <c r="Q49" s="84"/>
      <c r="R49" s="185">
        <f>R46/3</f>
        <v>66.66666666666667</v>
      </c>
      <c r="S49" s="185">
        <f>S46/3</f>
        <v>66.66666666666667</v>
      </c>
      <c r="T49" s="84"/>
      <c r="U49" s="84"/>
      <c r="V49" s="189">
        <f>(V46*0.56)*0.25</f>
        <v>28.000000000000004</v>
      </c>
      <c r="W49" s="189">
        <f>(W46*0.56)*0.25</f>
        <v>28.000000000000004</v>
      </c>
      <c r="X49" s="84">
        <f>(X46*0.56)*0.25</f>
        <v>28.000000000000004</v>
      </c>
      <c r="Y49" s="84">
        <f>(Y46*0.56)*0.25</f>
        <v>28.000000000000004</v>
      </c>
      <c r="Z49" s="189"/>
      <c r="AA49" s="189"/>
      <c r="AB49" s="84">
        <f>(AB46*0.56)*0.25</f>
        <v>28.000000000000004</v>
      </c>
      <c r="AC49" s="84">
        <f>(AC46*0.56)*0.25</f>
        <v>28.000000000000004</v>
      </c>
      <c r="AD49" s="189">
        <f>A4</f>
        <v>200</v>
      </c>
      <c r="AE49" s="189">
        <f>A4/A2</f>
        <v>200</v>
      </c>
      <c r="AF49" s="15"/>
      <c r="AG49" s="15"/>
      <c r="AH49" s="189">
        <f>AH46*0.56</f>
        <v>112.00000000000001</v>
      </c>
      <c r="AI49" s="189">
        <f>AI46*0.56</f>
        <v>112.00000000000001</v>
      </c>
      <c r="AJ49" s="17">
        <f>(AJ46-AJ56)*0.56</f>
        <v>56.00000000000001</v>
      </c>
      <c r="AK49" s="75">
        <f>AJ49/A2</f>
        <v>56.00000000000001</v>
      </c>
      <c r="AL49" s="228">
        <f>(A4-(AL56+AL57))*0.56</f>
        <v>56.00000000000001</v>
      </c>
      <c r="AM49" s="189">
        <f>AL49/A2</f>
        <v>56.00000000000001</v>
      </c>
      <c r="AN49" s="84">
        <f>(A4-(AN56+AN57))*0.56</f>
        <v>-56.00000000000001</v>
      </c>
      <c r="AO49" s="144">
        <f>AN49/A2</f>
        <v>-56.00000000000001</v>
      </c>
      <c r="AP49" s="245">
        <f>(AP46-AP56)*0.56</f>
        <v>56.00000000000001</v>
      </c>
      <c r="AQ49" s="189">
        <f>AP49/A2</f>
        <v>56.00000000000001</v>
      </c>
      <c r="AR49" s="174">
        <f>(AR46-AR56)*0.56</f>
        <v>56.00000000000001</v>
      </c>
      <c r="AS49" s="75">
        <f>AR49/A2</f>
        <v>56.00000000000001</v>
      </c>
      <c r="AT49" s="228">
        <f>(A4-(AT56+AT57))*0.56</f>
        <v>-56.00000000000001</v>
      </c>
      <c r="AU49" s="234">
        <f>AT49/A2</f>
        <v>-56.00000000000001</v>
      </c>
      <c r="AV49" s="260">
        <f>(A4-(AV56+AV57))*0.56</f>
        <v>-56.00000000000001</v>
      </c>
      <c r="AW49" s="41">
        <f>AV49/A2</f>
        <v>-56.00000000000001</v>
      </c>
      <c r="AX49" s="245">
        <f>(AX46-AX56)*0.56</f>
        <v>56.00000000000001</v>
      </c>
      <c r="AY49" s="234">
        <f>AX49/A2</f>
        <v>56.00000000000001</v>
      </c>
      <c r="AZ49" s="174"/>
      <c r="BA49" s="41"/>
      <c r="BB49" s="245"/>
      <c r="BC49" s="234"/>
    </row>
    <row r="50" spans="1:55" ht="12.75">
      <c r="A50" s="179" t="s">
        <v>2</v>
      </c>
      <c r="B50" s="189"/>
      <c r="C50" s="189"/>
      <c r="D50" s="15"/>
      <c r="E50" s="15"/>
      <c r="F50" s="189"/>
      <c r="G50" s="204"/>
      <c r="H50" s="156"/>
      <c r="I50" s="15"/>
      <c r="J50" s="189"/>
      <c r="K50" s="208"/>
      <c r="L50" s="295"/>
      <c r="M50" s="106"/>
      <c r="N50" s="185">
        <f>N23/4</f>
        <v>50</v>
      </c>
      <c r="O50" s="185">
        <f>(A4*0.25)/A2</f>
        <v>50</v>
      </c>
      <c r="P50" s="84"/>
      <c r="Q50" s="84"/>
      <c r="R50" s="189"/>
      <c r="S50" s="189"/>
      <c r="T50" s="84"/>
      <c r="U50" s="84"/>
      <c r="V50" s="189"/>
      <c r="W50" s="189"/>
      <c r="X50" s="84"/>
      <c r="Y50" s="84"/>
      <c r="Z50" s="189"/>
      <c r="AA50" s="189"/>
      <c r="AB50" s="84"/>
      <c r="AC50" s="84"/>
      <c r="AD50" s="189"/>
      <c r="AE50" s="189"/>
      <c r="AF50" s="15"/>
      <c r="AG50" s="15"/>
      <c r="AH50" s="189"/>
      <c r="AI50" s="189"/>
      <c r="AJ50" s="17"/>
      <c r="AK50" s="75"/>
      <c r="AL50" s="228"/>
      <c r="AM50" s="189"/>
      <c r="AN50" s="84"/>
      <c r="AO50" s="144"/>
      <c r="AP50" s="245"/>
      <c r="AQ50" s="189"/>
      <c r="AR50" s="174"/>
      <c r="AS50" s="75"/>
      <c r="AT50" s="228"/>
      <c r="AU50" s="234"/>
      <c r="AV50" s="260"/>
      <c r="AW50" s="41"/>
      <c r="AX50" s="245"/>
      <c r="AY50" s="234"/>
      <c r="AZ50" s="174"/>
      <c r="BA50" s="41"/>
      <c r="BB50" s="245"/>
      <c r="BC50" s="234"/>
    </row>
    <row r="51" spans="1:55" ht="12.75">
      <c r="A51" s="179" t="s">
        <v>3</v>
      </c>
      <c r="B51" s="189"/>
      <c r="C51" s="189"/>
      <c r="D51" s="15"/>
      <c r="E51" s="15"/>
      <c r="F51" s="189"/>
      <c r="G51" s="204"/>
      <c r="H51" s="156"/>
      <c r="I51" s="15"/>
      <c r="J51" s="189"/>
      <c r="K51" s="208"/>
      <c r="L51" s="295"/>
      <c r="M51" s="106"/>
      <c r="N51" s="189"/>
      <c r="O51" s="189"/>
      <c r="P51" s="185">
        <f>A4</f>
        <v>200</v>
      </c>
      <c r="Q51" s="185">
        <f>A4/A2</f>
        <v>200</v>
      </c>
      <c r="R51" s="189"/>
      <c r="S51" s="189"/>
      <c r="T51" s="84"/>
      <c r="U51" s="84"/>
      <c r="V51" s="189"/>
      <c r="W51" s="189"/>
      <c r="X51" s="84"/>
      <c r="Y51" s="84"/>
      <c r="Z51" s="189"/>
      <c r="AA51" s="189"/>
      <c r="AB51" s="84"/>
      <c r="AC51" s="84"/>
      <c r="AD51" s="189"/>
      <c r="AE51" s="189"/>
      <c r="AF51" s="15"/>
      <c r="AG51" s="15"/>
      <c r="AH51" s="189"/>
      <c r="AI51" s="189"/>
      <c r="AJ51" s="17"/>
      <c r="AK51" s="75"/>
      <c r="AL51" s="228"/>
      <c r="AM51" s="189"/>
      <c r="AN51" s="84"/>
      <c r="AO51" s="144"/>
      <c r="AP51" s="245"/>
      <c r="AQ51" s="189"/>
      <c r="AR51" s="174"/>
      <c r="AS51" s="75"/>
      <c r="AT51" s="228"/>
      <c r="AU51" s="234"/>
      <c r="AV51" s="260"/>
      <c r="AW51" s="41"/>
      <c r="AX51" s="245"/>
      <c r="AY51" s="234"/>
      <c r="AZ51" s="174"/>
      <c r="BA51" s="41"/>
      <c r="BB51" s="245"/>
      <c r="BC51" s="234"/>
    </row>
    <row r="52" spans="1:55" ht="12.75">
      <c r="A52" s="179" t="s">
        <v>120</v>
      </c>
      <c r="B52" s="189"/>
      <c r="C52" s="189"/>
      <c r="D52" s="15"/>
      <c r="E52" s="15"/>
      <c r="F52" s="189"/>
      <c r="G52" s="204"/>
      <c r="H52" s="156"/>
      <c r="I52" s="15"/>
      <c r="J52" s="189"/>
      <c r="K52" s="208"/>
      <c r="L52" s="295"/>
      <c r="M52" s="106"/>
      <c r="N52" s="189"/>
      <c r="O52" s="189"/>
      <c r="P52" s="84"/>
      <c r="Q52" s="84"/>
      <c r="R52" s="185">
        <f>A4/3</f>
        <v>66.66666666666667</v>
      </c>
      <c r="S52" s="185">
        <f>(A4/3)/A2</f>
        <v>66.66666666666667</v>
      </c>
      <c r="T52" s="84"/>
      <c r="U52" s="84"/>
      <c r="V52" s="189"/>
      <c r="W52" s="189"/>
      <c r="X52" s="84"/>
      <c r="Y52" s="84"/>
      <c r="Z52" s="189"/>
      <c r="AA52" s="189"/>
      <c r="AB52" s="84"/>
      <c r="AC52" s="84"/>
      <c r="AD52" s="189"/>
      <c r="AE52" s="189"/>
      <c r="AF52" s="15"/>
      <c r="AG52" s="15"/>
      <c r="AH52" s="189"/>
      <c r="AI52" s="189"/>
      <c r="AJ52" s="17"/>
      <c r="AK52" s="75"/>
      <c r="AL52" s="228"/>
      <c r="AM52" s="189"/>
      <c r="AN52" s="84"/>
      <c r="AO52" s="144"/>
      <c r="AP52" s="245"/>
      <c r="AQ52" s="189"/>
      <c r="AR52" s="174"/>
      <c r="AS52" s="75"/>
      <c r="AT52" s="228"/>
      <c r="AU52" s="234"/>
      <c r="AV52" s="260"/>
      <c r="AW52" s="41"/>
      <c r="AX52" s="245"/>
      <c r="AY52" s="234"/>
      <c r="AZ52" s="174"/>
      <c r="BA52" s="41"/>
      <c r="BB52" s="245"/>
      <c r="BC52" s="234"/>
    </row>
    <row r="53" spans="1:55" ht="12.75">
      <c r="A53" s="381" t="s">
        <v>15</v>
      </c>
      <c r="B53" s="189"/>
      <c r="C53" s="189"/>
      <c r="D53" s="15"/>
      <c r="E53" s="15"/>
      <c r="F53" s="189"/>
      <c r="G53" s="204"/>
      <c r="H53" s="156"/>
      <c r="I53" s="15"/>
      <c r="J53" s="189"/>
      <c r="K53" s="208"/>
      <c r="L53" s="295"/>
      <c r="M53" s="106"/>
      <c r="N53" s="189"/>
      <c r="O53" s="189"/>
      <c r="P53" s="84"/>
      <c r="Q53" s="84"/>
      <c r="R53" s="189"/>
      <c r="S53" s="189"/>
      <c r="T53" s="185">
        <f>A4</f>
        <v>200</v>
      </c>
      <c r="U53" s="185">
        <f>A4/A2</f>
        <v>200</v>
      </c>
      <c r="V53" s="185">
        <f>V46*0.75</f>
        <v>150</v>
      </c>
      <c r="W53" s="185">
        <f>W46*0.75</f>
        <v>150</v>
      </c>
      <c r="X53" s="185">
        <f>X46*0.75</f>
        <v>150</v>
      </c>
      <c r="Y53" s="185">
        <f>Y46*0.75</f>
        <v>150</v>
      </c>
      <c r="Z53" s="189"/>
      <c r="AA53" s="189"/>
      <c r="AB53" s="84"/>
      <c r="AC53" s="84"/>
      <c r="AD53" s="189"/>
      <c r="AE53" s="189"/>
      <c r="AF53" s="15"/>
      <c r="AG53" s="15"/>
      <c r="AH53" s="189"/>
      <c r="AI53" s="189"/>
      <c r="AJ53" s="17"/>
      <c r="AK53" s="75"/>
      <c r="AL53" s="228"/>
      <c r="AM53" s="189"/>
      <c r="AN53" s="84"/>
      <c r="AO53" s="144"/>
      <c r="AP53" s="245"/>
      <c r="AQ53" s="189"/>
      <c r="AR53" s="174"/>
      <c r="AS53" s="75"/>
      <c r="AT53" s="228"/>
      <c r="AU53" s="234"/>
      <c r="AV53" s="260"/>
      <c r="AW53" s="41"/>
      <c r="AX53" s="245"/>
      <c r="AY53" s="234"/>
      <c r="AZ53" s="174"/>
      <c r="BA53" s="41"/>
      <c r="BB53" s="245"/>
      <c r="BC53" s="234"/>
    </row>
    <row r="54" spans="1:55" ht="12.75">
      <c r="A54" s="381" t="s">
        <v>5</v>
      </c>
      <c r="B54" s="189"/>
      <c r="C54" s="189"/>
      <c r="D54" s="15"/>
      <c r="E54" s="15"/>
      <c r="F54" s="189"/>
      <c r="G54" s="204"/>
      <c r="H54" s="156"/>
      <c r="I54" s="15"/>
      <c r="J54" s="189"/>
      <c r="K54" s="208"/>
      <c r="L54" s="295"/>
      <c r="M54" s="106"/>
      <c r="N54" s="189"/>
      <c r="O54" s="189"/>
      <c r="P54" s="84"/>
      <c r="Q54" s="84"/>
      <c r="R54" s="189"/>
      <c r="S54" s="189"/>
      <c r="T54" s="84"/>
      <c r="U54" s="84"/>
      <c r="V54" s="303"/>
      <c r="W54" s="303"/>
      <c r="X54" s="84"/>
      <c r="Y54" s="84"/>
      <c r="Z54" s="185">
        <f>A4</f>
        <v>200</v>
      </c>
      <c r="AA54" s="185">
        <f>A4/A2</f>
        <v>200</v>
      </c>
      <c r="AB54" s="84"/>
      <c r="AC54" s="84"/>
      <c r="AD54" s="189"/>
      <c r="AE54" s="189"/>
      <c r="AF54" s="15"/>
      <c r="AG54" s="15"/>
      <c r="AH54" s="189"/>
      <c r="AI54" s="189"/>
      <c r="AJ54" s="17"/>
      <c r="AK54" s="75"/>
      <c r="AL54" s="228"/>
      <c r="AM54" s="189"/>
      <c r="AN54" s="84"/>
      <c r="AO54" s="144"/>
      <c r="AP54" s="245"/>
      <c r="AQ54" s="189"/>
      <c r="AR54" s="174"/>
      <c r="AS54" s="75"/>
      <c r="AT54" s="228"/>
      <c r="AU54" s="234"/>
      <c r="AV54" s="260"/>
      <c r="AW54" s="41"/>
      <c r="AX54" s="245"/>
      <c r="AY54" s="234"/>
      <c r="AZ54" s="174"/>
      <c r="BA54" s="41"/>
      <c r="BB54" s="245"/>
      <c r="BC54" s="234"/>
    </row>
    <row r="55" spans="1:55" ht="12.75">
      <c r="A55" s="381" t="s">
        <v>84</v>
      </c>
      <c r="B55" s="189"/>
      <c r="C55" s="189"/>
      <c r="D55" s="15"/>
      <c r="E55" s="15"/>
      <c r="F55" s="189"/>
      <c r="G55" s="204"/>
      <c r="H55" s="156"/>
      <c r="I55" s="15"/>
      <c r="J55" s="189"/>
      <c r="K55" s="208"/>
      <c r="L55" s="295"/>
      <c r="M55" s="106"/>
      <c r="N55" s="189"/>
      <c r="O55" s="189"/>
      <c r="P55" s="84"/>
      <c r="Q55" s="84"/>
      <c r="R55" s="189"/>
      <c r="S55" s="189"/>
      <c r="T55" s="84"/>
      <c r="U55" s="84"/>
      <c r="V55" s="303"/>
      <c r="W55" s="303"/>
      <c r="X55" s="84"/>
      <c r="Y55" s="84"/>
      <c r="Z55" s="189"/>
      <c r="AA55" s="189"/>
      <c r="AB55" s="185">
        <f>A4*0.75</f>
        <v>150</v>
      </c>
      <c r="AC55" s="185">
        <f>(A4*0.75)/A2</f>
        <v>150</v>
      </c>
      <c r="AD55" s="189"/>
      <c r="AE55" s="189"/>
      <c r="AF55" s="15"/>
      <c r="AG55" s="15"/>
      <c r="AH55" s="189"/>
      <c r="AI55" s="189"/>
      <c r="AJ55" s="17"/>
      <c r="AK55" s="75"/>
      <c r="AL55" s="228"/>
      <c r="AM55" s="189"/>
      <c r="AN55" s="84"/>
      <c r="AO55" s="144"/>
      <c r="AP55" s="245"/>
      <c r="AQ55" s="189"/>
      <c r="AR55" s="174"/>
      <c r="AS55" s="75"/>
      <c r="AT55" s="228"/>
      <c r="AU55" s="234"/>
      <c r="AV55" s="260"/>
      <c r="AW55" s="41"/>
      <c r="AX55" s="245"/>
      <c r="AY55" s="234"/>
      <c r="AZ55" s="174"/>
      <c r="BA55" s="41"/>
      <c r="BB55" s="245"/>
      <c r="BC55" s="234"/>
    </row>
    <row r="56" spans="1:55" ht="12.75">
      <c r="A56" s="381" t="s">
        <v>48</v>
      </c>
      <c r="B56" s="189"/>
      <c r="C56" s="189"/>
      <c r="D56" s="15"/>
      <c r="E56" s="15"/>
      <c r="F56" s="204"/>
      <c r="G56" s="208"/>
      <c r="H56" s="304"/>
      <c r="I56" s="15"/>
      <c r="J56" s="189"/>
      <c r="K56" s="208"/>
      <c r="L56" s="295"/>
      <c r="M56" s="106"/>
      <c r="N56" s="189"/>
      <c r="O56" s="189"/>
      <c r="P56" s="84"/>
      <c r="Q56" s="84"/>
      <c r="R56" s="189"/>
      <c r="S56" s="189"/>
      <c r="T56" s="84"/>
      <c r="U56" s="84"/>
      <c r="V56" s="303"/>
      <c r="W56" s="303"/>
      <c r="X56" s="84"/>
      <c r="Y56" s="84"/>
      <c r="Z56" s="189"/>
      <c r="AA56" s="189"/>
      <c r="AB56" s="84"/>
      <c r="AC56" s="84"/>
      <c r="AD56" s="189"/>
      <c r="AE56" s="189"/>
      <c r="AF56" s="15"/>
      <c r="AG56" s="15"/>
      <c r="AH56" s="189"/>
      <c r="AI56" s="189"/>
      <c r="AJ56" s="185">
        <f>IF(A4=0,0,100)</f>
        <v>100</v>
      </c>
      <c r="AK56" s="305">
        <f>AJ56/A2</f>
        <v>100</v>
      </c>
      <c r="AL56" s="306">
        <f>IF(A4=0,0,100)</f>
        <v>100</v>
      </c>
      <c r="AM56" s="185">
        <f>AL56/A2</f>
        <v>100</v>
      </c>
      <c r="AN56" s="185">
        <f>IF(A4=0,0,100)</f>
        <v>100</v>
      </c>
      <c r="AO56" s="307">
        <f>AN56/A2</f>
        <v>100</v>
      </c>
      <c r="AP56" s="308">
        <f>IF(A4=0,0,100)</f>
        <v>100</v>
      </c>
      <c r="AQ56" s="185">
        <f>AP56/A2</f>
        <v>100</v>
      </c>
      <c r="AR56" s="308">
        <f>IF(A4=0,0,100)</f>
        <v>100</v>
      </c>
      <c r="AS56" s="305">
        <f>AR56/A2</f>
        <v>100</v>
      </c>
      <c r="AT56" s="306">
        <f>IF(A4=0,0,100)</f>
        <v>100</v>
      </c>
      <c r="AU56" s="305">
        <f>AT56/A2</f>
        <v>100</v>
      </c>
      <c r="AV56" s="309">
        <f>IF(A4=0,0,100)</f>
        <v>100</v>
      </c>
      <c r="AW56" s="236">
        <f>AV56/A2</f>
        <v>100</v>
      </c>
      <c r="AX56" s="308">
        <f>IF(A4=0,0,100)</f>
        <v>100</v>
      </c>
      <c r="AY56" s="236">
        <f>AX56/A2</f>
        <v>100</v>
      </c>
      <c r="AZ56" s="174"/>
      <c r="BA56" s="80"/>
      <c r="BB56" s="310"/>
      <c r="BC56" s="234"/>
    </row>
    <row r="57" spans="1:55" ht="12.75">
      <c r="A57" s="381" t="s">
        <v>53</v>
      </c>
      <c r="B57" s="311"/>
      <c r="C57" s="311"/>
      <c r="D57" s="179"/>
      <c r="E57" s="179"/>
      <c r="F57" s="312"/>
      <c r="G57" s="314"/>
      <c r="H57" s="313"/>
      <c r="I57" s="179"/>
      <c r="J57" s="311"/>
      <c r="K57" s="314"/>
      <c r="L57" s="315"/>
      <c r="M57" s="316"/>
      <c r="N57" s="311"/>
      <c r="O57" s="311"/>
      <c r="P57" s="317"/>
      <c r="Q57" s="317"/>
      <c r="R57" s="311"/>
      <c r="S57" s="311"/>
      <c r="T57" s="317"/>
      <c r="U57" s="317"/>
      <c r="V57" s="303"/>
      <c r="W57" s="303"/>
      <c r="X57" s="317"/>
      <c r="Y57" s="317"/>
      <c r="Z57" s="311"/>
      <c r="AA57" s="311"/>
      <c r="AB57" s="317"/>
      <c r="AC57" s="317"/>
      <c r="AD57" s="311"/>
      <c r="AE57" s="311"/>
      <c r="AF57" s="179"/>
      <c r="AG57" s="179"/>
      <c r="AH57" s="311"/>
      <c r="AI57" s="311"/>
      <c r="AJ57" s="318"/>
      <c r="AK57" s="319"/>
      <c r="AL57" s="228"/>
      <c r="AM57" s="189"/>
      <c r="AN57" s="185">
        <f>IF(A4=0,0,200)</f>
        <v>200</v>
      </c>
      <c r="AO57" s="305">
        <f>AN57/A2</f>
        <v>200</v>
      </c>
      <c r="AP57" s="320"/>
      <c r="AQ57" s="311"/>
      <c r="AR57" s="318"/>
      <c r="AS57" s="319"/>
      <c r="AT57" s="306">
        <f>IF(A4=0,0,200)</f>
        <v>200</v>
      </c>
      <c r="AU57" s="305">
        <f>AT57/A2</f>
        <v>200</v>
      </c>
      <c r="AV57" s="309">
        <f>IF(A4=0,0,200)</f>
        <v>200</v>
      </c>
      <c r="AW57" s="305">
        <f>AV57/A2</f>
        <v>200</v>
      </c>
      <c r="AX57" s="321"/>
      <c r="AY57" s="312"/>
      <c r="AZ57" s="322"/>
      <c r="BA57" s="319"/>
      <c r="BB57" s="321"/>
      <c r="BC57" s="323"/>
    </row>
    <row r="58" spans="1:55" ht="12.75">
      <c r="A58" s="460" t="s">
        <v>111</v>
      </c>
      <c r="B58" s="311"/>
      <c r="C58" s="311"/>
      <c r="D58" s="179"/>
      <c r="E58" s="179"/>
      <c r="F58" s="312"/>
      <c r="G58" s="314"/>
      <c r="H58" s="313"/>
      <c r="I58" s="179"/>
      <c r="J58" s="311"/>
      <c r="K58" s="314"/>
      <c r="L58" s="315"/>
      <c r="M58" s="316"/>
      <c r="N58" s="311"/>
      <c r="O58" s="311"/>
      <c r="P58" s="317"/>
      <c r="Q58" s="317"/>
      <c r="R58" s="311"/>
      <c r="S58" s="311"/>
      <c r="T58" s="317"/>
      <c r="U58" s="317"/>
      <c r="V58" s="303"/>
      <c r="W58" s="303"/>
      <c r="X58" s="317"/>
      <c r="Y58" s="317"/>
      <c r="Z58" s="311"/>
      <c r="AA58" s="311"/>
      <c r="AB58" s="317"/>
      <c r="AC58" s="317"/>
      <c r="AD58" s="311"/>
      <c r="AE58" s="311"/>
      <c r="AF58" s="179"/>
      <c r="AG58" s="179"/>
      <c r="AH58" s="311"/>
      <c r="AI58" s="311"/>
      <c r="AJ58" s="318"/>
      <c r="AK58" s="319"/>
      <c r="AL58" s="228"/>
      <c r="AM58" s="189"/>
      <c r="AN58" s="260"/>
      <c r="AO58" s="80"/>
      <c r="AP58" s="320"/>
      <c r="AQ58" s="311"/>
      <c r="AR58" s="318"/>
      <c r="AS58" s="319"/>
      <c r="AT58" s="228"/>
      <c r="AU58" s="204"/>
      <c r="AV58" s="324"/>
      <c r="AW58" s="80"/>
      <c r="AX58" s="321"/>
      <c r="AY58" s="312"/>
      <c r="AZ58" s="325">
        <f>AZ46</f>
        <v>200</v>
      </c>
      <c r="BA58" s="326">
        <f>BA46</f>
        <v>200</v>
      </c>
      <c r="BB58" s="327"/>
      <c r="BC58" s="328"/>
    </row>
    <row r="59" spans="1:55" ht="13.5" thickBot="1">
      <c r="A59" s="459" t="s">
        <v>113</v>
      </c>
      <c r="B59" s="329"/>
      <c r="C59" s="329"/>
      <c r="D59" s="330"/>
      <c r="E59" s="330"/>
      <c r="F59" s="331"/>
      <c r="G59" s="334"/>
      <c r="H59" s="332"/>
      <c r="I59" s="333"/>
      <c r="J59" s="329"/>
      <c r="K59" s="334"/>
      <c r="L59" s="335"/>
      <c r="M59" s="336"/>
      <c r="N59" s="329"/>
      <c r="O59" s="329"/>
      <c r="P59" s="337"/>
      <c r="Q59" s="337"/>
      <c r="R59" s="329"/>
      <c r="S59" s="329"/>
      <c r="T59" s="330"/>
      <c r="U59" s="330"/>
      <c r="V59" s="338"/>
      <c r="W59" s="338"/>
      <c r="X59" s="330"/>
      <c r="Y59" s="330"/>
      <c r="Z59" s="329"/>
      <c r="AA59" s="329"/>
      <c r="AB59" s="330"/>
      <c r="AC59" s="330"/>
      <c r="AD59" s="329"/>
      <c r="AE59" s="329"/>
      <c r="AF59" s="330"/>
      <c r="AG59" s="330"/>
      <c r="AH59" s="329"/>
      <c r="AI59" s="329"/>
      <c r="AJ59" s="339"/>
      <c r="AK59" s="340"/>
      <c r="AL59" s="341"/>
      <c r="AM59" s="329"/>
      <c r="AN59" s="333"/>
      <c r="AO59" s="342"/>
      <c r="AP59" s="341"/>
      <c r="AQ59" s="329"/>
      <c r="AR59" s="333"/>
      <c r="AS59" s="342"/>
      <c r="AT59" s="341"/>
      <c r="AU59" s="331"/>
      <c r="AV59" s="343"/>
      <c r="AW59" s="340"/>
      <c r="AX59" s="344"/>
      <c r="AY59" s="331"/>
      <c r="AZ59" s="345"/>
      <c r="BA59" s="346"/>
      <c r="BB59" s="347">
        <f>BB46</f>
        <v>200</v>
      </c>
      <c r="BC59" s="348">
        <f>BC46</f>
        <v>200</v>
      </c>
    </row>
    <row r="60" ht="12.75">
      <c r="A60" s="180"/>
    </row>
  </sheetData>
  <sheetProtection sheet="1"/>
  <mergeCells count="33">
    <mergeCell ref="T20:U20"/>
    <mergeCell ref="L20:M20"/>
    <mergeCell ref="H19:I19"/>
    <mergeCell ref="J19:K19"/>
    <mergeCell ref="P20:Q20"/>
    <mergeCell ref="AD20:AE20"/>
    <mergeCell ref="V20:W20"/>
    <mergeCell ref="R20:S20"/>
    <mergeCell ref="AB20:AC20"/>
    <mergeCell ref="B20:C20"/>
    <mergeCell ref="D20:E20"/>
    <mergeCell ref="F20:G20"/>
    <mergeCell ref="J20:K20"/>
    <mergeCell ref="N20:O20"/>
    <mergeCell ref="H20:I20"/>
    <mergeCell ref="AF20:AG20"/>
    <mergeCell ref="X20:Y20"/>
    <mergeCell ref="AX19:AY19"/>
    <mergeCell ref="AX20:AY20"/>
    <mergeCell ref="AJ20:AK20"/>
    <mergeCell ref="AN20:AO20"/>
    <mergeCell ref="AV20:AW20"/>
    <mergeCell ref="Z20:AA20"/>
    <mergeCell ref="AR20:AS20"/>
    <mergeCell ref="AT20:AU20"/>
    <mergeCell ref="AZ20:BA20"/>
    <mergeCell ref="BB20:BC20"/>
    <mergeCell ref="AL20:AM20"/>
    <mergeCell ref="AP20:AQ20"/>
    <mergeCell ref="AP19:AW19"/>
    <mergeCell ref="AH20:AI20"/>
    <mergeCell ref="AL19:AO19"/>
    <mergeCell ref="AJ19:AK19"/>
  </mergeCells>
  <printOptions gridLines="1" horizontalCentered="1"/>
  <pageMargins left="0.25" right="0.25" top="0.25" bottom="0.25"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indexed="50"/>
  </sheetPr>
  <dimension ref="A1:BA56"/>
  <sheetViews>
    <sheetView tabSelected="1" zoomScale="77" zoomScaleNormal="77" zoomScalePageLayoutView="0" workbookViewId="0" topLeftCell="A1">
      <pane xSplit="1" topLeftCell="B1" activePane="topRight" state="frozen"/>
      <selection pane="topLeft" activeCell="A1" sqref="A1"/>
      <selection pane="topRight" activeCell="A4" sqref="A4"/>
    </sheetView>
  </sheetViews>
  <sheetFormatPr defaultColWidth="9.140625" defaultRowHeight="12.75"/>
  <cols>
    <col min="1" max="1" width="53.851562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29" width="15.421875" style="0" customWidth="1"/>
    <col min="30" max="30" width="14.28125" style="0" customWidth="1"/>
    <col min="31" max="41" width="15.421875" style="0" customWidth="1"/>
    <col min="42" max="42" width="14.28125" style="0" customWidth="1"/>
    <col min="43" max="43" width="14.7109375" style="0" customWidth="1"/>
    <col min="44" max="44" width="14.28125" style="0" customWidth="1"/>
    <col min="45" max="45" width="14.7109375" style="0" customWidth="1"/>
    <col min="46" max="53" width="14.28125" style="0" customWidth="1"/>
  </cols>
  <sheetData>
    <row r="1" ht="13.5" thickBot="1">
      <c r="A1" s="23" t="s">
        <v>16</v>
      </c>
    </row>
    <row r="2" ht="13.5" thickBot="1">
      <c r="A2" s="69">
        <v>1</v>
      </c>
    </row>
    <row r="3" spans="1:45" ht="13.5" thickBot="1">
      <c r="A3" s="23" t="s">
        <v>17</v>
      </c>
      <c r="C3" s="1"/>
      <c r="E3" s="1"/>
      <c r="G3" s="1"/>
      <c r="H3" s="1"/>
      <c r="I3" s="1"/>
      <c r="J3" s="1"/>
      <c r="K3" s="1"/>
      <c r="L3" s="1"/>
      <c r="M3" s="1"/>
      <c r="Q3" s="1"/>
      <c r="S3" s="1"/>
      <c r="U3" s="1"/>
      <c r="V3" s="1"/>
      <c r="W3" s="1"/>
      <c r="X3" s="1"/>
      <c r="Y3" s="1"/>
      <c r="AA3" s="1"/>
      <c r="AC3" s="1"/>
      <c r="AD3" s="1"/>
      <c r="AL3" s="22"/>
      <c r="AP3" s="1"/>
      <c r="AR3" s="1"/>
      <c r="AS3" s="54"/>
    </row>
    <row r="4" spans="1:44" ht="13.5" thickBot="1">
      <c r="A4" s="70">
        <v>200</v>
      </c>
      <c r="C4" s="1"/>
      <c r="E4" s="1"/>
      <c r="G4" s="1"/>
      <c r="H4" s="1"/>
      <c r="I4" s="1"/>
      <c r="J4" s="1"/>
      <c r="K4" s="1"/>
      <c r="L4" s="1"/>
      <c r="M4" s="1"/>
      <c r="Q4" s="1"/>
      <c r="S4" s="1"/>
      <c r="U4" s="1"/>
      <c r="V4" s="1"/>
      <c r="W4" s="1"/>
      <c r="X4" s="1"/>
      <c r="Y4" s="1"/>
      <c r="AA4" s="1"/>
      <c r="AC4" s="1"/>
      <c r="AD4" s="437"/>
      <c r="AE4" s="438"/>
      <c r="AF4" s="438"/>
      <c r="AG4" s="438"/>
      <c r="AH4" s="438"/>
      <c r="AI4" s="438"/>
      <c r="AJ4" s="438"/>
      <c r="AK4" s="438"/>
      <c r="AP4" s="1"/>
      <c r="AR4" s="1"/>
    </row>
    <row r="5" spans="1:44" ht="12.75" hidden="1">
      <c r="A5" s="1" t="s">
        <v>31</v>
      </c>
      <c r="B5" s="2">
        <f>A4*1.075</f>
        <v>215</v>
      </c>
      <c r="E5" s="1"/>
      <c r="G5" s="1"/>
      <c r="H5" s="1"/>
      <c r="I5" s="1"/>
      <c r="J5" s="1"/>
      <c r="K5" s="1"/>
      <c r="L5" s="1"/>
      <c r="M5" s="1"/>
      <c r="Q5" s="1"/>
      <c r="S5" s="1"/>
      <c r="U5" s="1"/>
      <c r="V5" s="1"/>
      <c r="W5" s="1"/>
      <c r="X5" s="1"/>
      <c r="Y5" s="1"/>
      <c r="AA5" s="1"/>
      <c r="AC5" s="1"/>
      <c r="AD5" s="1"/>
      <c r="AP5" s="1"/>
      <c r="AR5" s="1"/>
    </row>
    <row r="6" spans="1:44" ht="12.75" hidden="1">
      <c r="A6" s="1" t="s">
        <v>30</v>
      </c>
      <c r="B6" s="2">
        <v>25</v>
      </c>
      <c r="C6" s="1"/>
      <c r="E6" s="1"/>
      <c r="G6" s="1"/>
      <c r="H6" s="1"/>
      <c r="I6" s="1"/>
      <c r="J6" s="1"/>
      <c r="K6" s="1"/>
      <c r="L6" s="1"/>
      <c r="M6" s="1"/>
      <c r="Q6" s="1"/>
      <c r="S6" s="1"/>
      <c r="U6" s="1"/>
      <c r="V6" s="1"/>
      <c r="W6" s="1"/>
      <c r="X6" s="1"/>
      <c r="Y6" s="1"/>
      <c r="AA6" s="1"/>
      <c r="AC6" s="1"/>
      <c r="AD6" s="1"/>
      <c r="AP6" s="1"/>
      <c r="AR6" s="1"/>
    </row>
    <row r="7" spans="1:44" ht="12.75" hidden="1">
      <c r="A7" s="1" t="s">
        <v>78</v>
      </c>
      <c r="B7" s="2">
        <v>25</v>
      </c>
      <c r="C7" s="1"/>
      <c r="E7" s="1"/>
      <c r="G7" s="1"/>
      <c r="H7" s="1"/>
      <c r="I7" s="1"/>
      <c r="J7" s="1"/>
      <c r="K7" s="1"/>
      <c r="L7" s="1"/>
      <c r="M7" s="1"/>
      <c r="Q7" s="1"/>
      <c r="S7" s="1"/>
      <c r="U7" s="1"/>
      <c r="V7" s="1"/>
      <c r="W7" s="1"/>
      <c r="X7" s="1"/>
      <c r="Y7" s="1"/>
      <c r="AA7" s="1"/>
      <c r="AC7" s="1"/>
      <c r="AD7" s="1"/>
      <c r="AP7" s="1"/>
      <c r="AR7" s="1"/>
    </row>
    <row r="8" spans="1:44" ht="12.75" hidden="1">
      <c r="A8" s="1" t="s">
        <v>83</v>
      </c>
      <c r="B8" s="2">
        <v>100</v>
      </c>
      <c r="C8" s="1"/>
      <c r="E8" s="1"/>
      <c r="G8" s="1"/>
      <c r="H8" s="1"/>
      <c r="I8" s="1"/>
      <c r="J8" s="1"/>
      <c r="K8" s="1"/>
      <c r="L8" s="1"/>
      <c r="M8" s="1"/>
      <c r="Q8" s="1"/>
      <c r="S8" s="1"/>
      <c r="U8" s="1"/>
      <c r="V8" s="1"/>
      <c r="W8" s="1"/>
      <c r="X8" s="1"/>
      <c r="Y8" s="1"/>
      <c r="AA8" s="1"/>
      <c r="AC8" s="1"/>
      <c r="AD8" s="1"/>
      <c r="AP8" s="1"/>
      <c r="AR8" s="1"/>
    </row>
    <row r="9" spans="1:44" ht="12.75" hidden="1">
      <c r="A9" s="1" t="s">
        <v>27</v>
      </c>
      <c r="B9" s="2">
        <v>12</v>
      </c>
      <c r="C9" s="1"/>
      <c r="E9" s="1"/>
      <c r="G9" s="1"/>
      <c r="H9" s="1"/>
      <c r="I9" s="1"/>
      <c r="J9" s="1"/>
      <c r="K9" s="1"/>
      <c r="L9" s="1"/>
      <c r="M9" s="1"/>
      <c r="Q9" s="1"/>
      <c r="S9" s="1"/>
      <c r="U9" s="1"/>
      <c r="V9" s="1"/>
      <c r="W9" s="1"/>
      <c r="X9" s="1"/>
      <c r="Y9" s="1"/>
      <c r="AA9" s="1"/>
      <c r="AC9" s="1"/>
      <c r="AD9" s="1"/>
      <c r="AP9" s="1"/>
      <c r="AR9" s="1"/>
    </row>
    <row r="10" spans="1:44" ht="12.75" hidden="1">
      <c r="A10" s="1" t="s">
        <v>26</v>
      </c>
      <c r="B10" s="2">
        <v>150</v>
      </c>
      <c r="C10" s="1">
        <v>100</v>
      </c>
      <c r="E10" s="1"/>
      <c r="G10" s="1"/>
      <c r="H10" s="1"/>
      <c r="I10" s="1"/>
      <c r="J10" s="1"/>
      <c r="K10" s="1"/>
      <c r="L10" s="1"/>
      <c r="M10" s="1"/>
      <c r="Q10" s="1"/>
      <c r="S10" s="1"/>
      <c r="U10" s="1"/>
      <c r="V10" s="1"/>
      <c r="W10" s="1"/>
      <c r="X10" s="1"/>
      <c r="Y10" s="1"/>
      <c r="AA10" s="1"/>
      <c r="AC10" s="1"/>
      <c r="AD10" s="1"/>
      <c r="AP10" s="1"/>
      <c r="AR10" s="1"/>
    </row>
    <row r="11" spans="1:45" ht="12.75" hidden="1">
      <c r="A11" s="1" t="s">
        <v>25</v>
      </c>
      <c r="B11" s="2"/>
      <c r="C11" s="1"/>
      <c r="E11" s="1"/>
      <c r="G11" s="1"/>
      <c r="H11" s="1"/>
      <c r="I11" s="1"/>
      <c r="J11" s="1"/>
      <c r="K11" s="1"/>
      <c r="L11" s="1"/>
      <c r="M11" s="1"/>
      <c r="Q11" s="1"/>
      <c r="S11" s="1"/>
      <c r="U11" s="1"/>
      <c r="V11" s="1"/>
      <c r="W11" s="1"/>
      <c r="X11" s="1"/>
      <c r="Y11" s="1"/>
      <c r="AA11" s="1"/>
      <c r="AC11" s="1"/>
      <c r="AD11" s="1"/>
      <c r="AP11" s="1"/>
      <c r="AR11" s="1"/>
      <c r="AS11" s="22"/>
    </row>
    <row r="12" spans="1:44" ht="12.75" hidden="1">
      <c r="A12" s="1" t="s">
        <v>24</v>
      </c>
      <c r="B12" s="2">
        <v>50</v>
      </c>
      <c r="C12" s="1"/>
      <c r="E12" s="1"/>
      <c r="G12" s="1"/>
      <c r="H12" s="1"/>
      <c r="I12" s="1"/>
      <c r="J12" s="1"/>
      <c r="K12" s="1"/>
      <c r="L12" s="1"/>
      <c r="M12" s="1"/>
      <c r="Q12" s="1"/>
      <c r="S12" s="1"/>
      <c r="U12" s="1"/>
      <c r="V12" s="1"/>
      <c r="W12" s="1"/>
      <c r="X12" s="1"/>
      <c r="Y12" s="1"/>
      <c r="AA12" s="1"/>
      <c r="AC12" s="1"/>
      <c r="AD12" s="1"/>
      <c r="AP12" s="1"/>
      <c r="AR12" s="1"/>
    </row>
    <row r="13" spans="1:44" ht="12.75" hidden="1">
      <c r="A13" s="1" t="s">
        <v>20</v>
      </c>
      <c r="B13" s="2">
        <v>41</v>
      </c>
      <c r="C13" s="1"/>
      <c r="E13" s="1"/>
      <c r="G13" s="1"/>
      <c r="H13" s="1"/>
      <c r="I13" s="1"/>
      <c r="J13" s="1"/>
      <c r="K13" s="1"/>
      <c r="L13" s="1"/>
      <c r="M13" s="1"/>
      <c r="Q13" s="1"/>
      <c r="S13" s="1"/>
      <c r="U13" s="1"/>
      <c r="V13" s="1"/>
      <c r="W13" s="1"/>
      <c r="X13" s="1"/>
      <c r="Y13" s="1"/>
      <c r="AA13" s="1"/>
      <c r="AC13" s="1"/>
      <c r="AD13" s="1"/>
      <c r="AP13" s="1"/>
      <c r="AR13" s="1"/>
    </row>
    <row r="14" spans="1:44" ht="12.75" hidden="1">
      <c r="A14" s="1" t="s">
        <v>70</v>
      </c>
      <c r="B14" s="2">
        <v>5</v>
      </c>
      <c r="C14" s="1"/>
      <c r="E14" s="1"/>
      <c r="G14" s="1"/>
      <c r="H14" s="1"/>
      <c r="I14" s="1"/>
      <c r="J14" s="1"/>
      <c r="K14" s="1"/>
      <c r="L14" s="1"/>
      <c r="M14" s="1"/>
      <c r="Q14" s="1"/>
      <c r="S14" s="1"/>
      <c r="U14" s="1"/>
      <c r="V14" s="1"/>
      <c r="W14" s="1"/>
      <c r="X14" s="1"/>
      <c r="Y14" s="1"/>
      <c r="AA14" s="1"/>
      <c r="AC14" s="1"/>
      <c r="AD14" s="1"/>
      <c r="AP14" s="1"/>
      <c r="AR14" s="1"/>
    </row>
    <row r="15" spans="1:44" ht="12.75" hidden="1">
      <c r="A15" s="1" t="s">
        <v>73</v>
      </c>
      <c r="B15" s="2">
        <v>25</v>
      </c>
      <c r="C15" s="1"/>
      <c r="E15" s="1"/>
      <c r="G15" s="1"/>
      <c r="H15" s="1"/>
      <c r="I15" s="1"/>
      <c r="J15" s="1"/>
      <c r="K15" s="1"/>
      <c r="L15" s="1"/>
      <c r="M15" s="1"/>
      <c r="Q15" s="1"/>
      <c r="S15" s="1"/>
      <c r="U15" s="1"/>
      <c r="V15" s="1"/>
      <c r="W15" s="1"/>
      <c r="X15" s="1"/>
      <c r="Y15" s="1"/>
      <c r="AA15" s="1"/>
      <c r="AC15" s="1"/>
      <c r="AD15" s="1"/>
      <c r="AP15" s="1"/>
      <c r="AR15" s="1"/>
    </row>
    <row r="16" spans="1:44" ht="13.5" hidden="1" thickBot="1">
      <c r="A16" s="1" t="s">
        <v>92</v>
      </c>
      <c r="B16" s="2">
        <v>150</v>
      </c>
      <c r="C16" s="1"/>
      <c r="E16" s="1"/>
      <c r="G16" s="1"/>
      <c r="H16" s="1"/>
      <c r="I16" s="1"/>
      <c r="J16" s="1"/>
      <c r="K16" s="1"/>
      <c r="L16" s="1"/>
      <c r="M16" s="1"/>
      <c r="Q16" s="1"/>
      <c r="S16" s="1"/>
      <c r="U16" s="1"/>
      <c r="V16" s="1"/>
      <c r="W16" s="1"/>
      <c r="X16" s="1"/>
      <c r="Y16" s="1"/>
      <c r="AA16" s="1"/>
      <c r="AC16" s="1"/>
      <c r="AD16" s="1"/>
      <c r="AP16" s="1"/>
      <c r="AR16" s="1"/>
    </row>
    <row r="17" spans="1:44" ht="14.25" thickBot="1" thickTop="1">
      <c r="A17" s="1"/>
      <c r="B17" s="2"/>
      <c r="C17" s="1"/>
      <c r="E17" s="1"/>
      <c r="G17" s="1"/>
      <c r="H17" s="1"/>
      <c r="I17" s="1"/>
      <c r="J17" s="1"/>
      <c r="K17" s="1"/>
      <c r="L17" s="1"/>
      <c r="M17" s="1"/>
      <c r="Q17" s="1"/>
      <c r="S17" s="1"/>
      <c r="U17" s="1"/>
      <c r="V17" s="1"/>
      <c r="W17" s="1"/>
      <c r="X17" s="1"/>
      <c r="Y17" s="1"/>
      <c r="AA17" s="1"/>
      <c r="AC17" s="1"/>
      <c r="AD17" s="439"/>
      <c r="AE17" s="440"/>
      <c r="AF17" s="649" t="s">
        <v>89</v>
      </c>
      <c r="AG17" s="650"/>
      <c r="AH17" s="653" t="s">
        <v>106</v>
      </c>
      <c r="AI17" s="654"/>
      <c r="AJ17" s="654"/>
      <c r="AK17" s="655"/>
      <c r="AP17" s="1"/>
      <c r="AR17" s="1"/>
    </row>
    <row r="18" spans="1:44" ht="45.75" customHeight="1" thickBot="1" thickTop="1">
      <c r="A18" s="1"/>
      <c r="C18" s="1"/>
      <c r="E18" s="1"/>
      <c r="G18" s="1"/>
      <c r="H18" s="635" t="s">
        <v>101</v>
      </c>
      <c r="I18" s="644"/>
      <c r="J18" s="635" t="s">
        <v>102</v>
      </c>
      <c r="K18" s="644"/>
      <c r="L18" s="656"/>
      <c r="M18" s="656"/>
      <c r="Q18" s="1"/>
      <c r="S18" s="1"/>
      <c r="U18" s="1"/>
      <c r="V18" s="1"/>
      <c r="W18" s="1"/>
      <c r="X18" s="1"/>
      <c r="Y18" s="1"/>
      <c r="AA18" s="1"/>
      <c r="AC18" s="1"/>
      <c r="AD18" s="643" t="s">
        <v>44</v>
      </c>
      <c r="AE18" s="643"/>
      <c r="AF18" s="651"/>
      <c r="AG18" s="652"/>
      <c r="AH18" s="647" t="s">
        <v>104</v>
      </c>
      <c r="AI18" s="648"/>
      <c r="AJ18" s="647" t="s">
        <v>105</v>
      </c>
      <c r="AK18" s="648"/>
      <c r="AL18" s="645"/>
      <c r="AM18" s="646"/>
      <c r="AP18" s="1"/>
      <c r="AR18" s="1"/>
    </row>
    <row r="19" spans="1:53" ht="53.25" customHeight="1" thickBot="1" thickTop="1">
      <c r="A19" s="465" t="s">
        <v>86</v>
      </c>
      <c r="B19" s="627" t="s">
        <v>6</v>
      </c>
      <c r="C19" s="627"/>
      <c r="D19" s="628" t="s">
        <v>7</v>
      </c>
      <c r="E19" s="628"/>
      <c r="F19" s="629" t="s">
        <v>18</v>
      </c>
      <c r="G19" s="623"/>
      <c r="H19" s="631" t="s">
        <v>121</v>
      </c>
      <c r="I19" s="631"/>
      <c r="J19" s="630" t="s">
        <v>121</v>
      </c>
      <c r="K19" s="630"/>
      <c r="L19" s="634" t="s">
        <v>91</v>
      </c>
      <c r="M19" s="618"/>
      <c r="N19" s="623" t="s">
        <v>13</v>
      </c>
      <c r="O19" s="624"/>
      <c r="P19" s="632" t="s">
        <v>8</v>
      </c>
      <c r="Q19" s="633"/>
      <c r="R19" s="637" t="s">
        <v>119</v>
      </c>
      <c r="S19" s="642"/>
      <c r="T19" s="632" t="s">
        <v>9</v>
      </c>
      <c r="U19" s="633"/>
      <c r="V19" s="603" t="s">
        <v>37</v>
      </c>
      <c r="W19" s="604"/>
      <c r="X19" s="617" t="s">
        <v>95</v>
      </c>
      <c r="Y19" s="618"/>
      <c r="Z19" s="623" t="s">
        <v>10</v>
      </c>
      <c r="AA19" s="624"/>
      <c r="AB19" s="632" t="s">
        <v>11</v>
      </c>
      <c r="AC19" s="633"/>
      <c r="AD19" s="603" t="s">
        <v>85</v>
      </c>
      <c r="AE19" s="604"/>
      <c r="AF19" s="617" t="s">
        <v>85</v>
      </c>
      <c r="AG19" s="634"/>
      <c r="AH19" s="626" t="s">
        <v>85</v>
      </c>
      <c r="AI19" s="604"/>
      <c r="AJ19" s="617" t="s">
        <v>85</v>
      </c>
      <c r="AK19" s="641"/>
      <c r="AL19" s="639" t="s">
        <v>66</v>
      </c>
      <c r="AM19" s="640"/>
      <c r="AN19" s="617" t="s">
        <v>67</v>
      </c>
      <c r="AO19" s="618"/>
      <c r="AP19" s="603" t="s">
        <v>79</v>
      </c>
      <c r="AQ19" s="604"/>
      <c r="AR19" s="617" t="s">
        <v>12</v>
      </c>
      <c r="AS19" s="618"/>
      <c r="AT19" s="629" t="s">
        <v>80</v>
      </c>
      <c r="AU19" s="629"/>
      <c r="AV19" s="638" t="s">
        <v>69</v>
      </c>
      <c r="AW19" s="638"/>
      <c r="AX19" s="603" t="s">
        <v>114</v>
      </c>
      <c r="AY19" s="604"/>
      <c r="AZ19" s="617" t="s">
        <v>118</v>
      </c>
      <c r="BA19" s="618"/>
    </row>
    <row r="20" spans="1:53" ht="25.5" thickBot="1" thickTop="1">
      <c r="A20" s="466" t="s">
        <v>123</v>
      </c>
      <c r="B20" s="230" t="s">
        <v>42</v>
      </c>
      <c r="C20" s="195" t="s">
        <v>43</v>
      </c>
      <c r="D20" s="10" t="s">
        <v>42</v>
      </c>
      <c r="E20" s="535" t="s">
        <v>43</v>
      </c>
      <c r="F20" s="230" t="s">
        <v>42</v>
      </c>
      <c r="G20" s="197" t="s">
        <v>43</v>
      </c>
      <c r="H20" s="166" t="s">
        <v>42</v>
      </c>
      <c r="I20" s="595" t="s">
        <v>43</v>
      </c>
      <c r="J20" s="230" t="s">
        <v>42</v>
      </c>
      <c r="K20" s="214" t="s">
        <v>43</v>
      </c>
      <c r="L20" s="87" t="s">
        <v>42</v>
      </c>
      <c r="M20" s="107" t="s">
        <v>43</v>
      </c>
      <c r="N20" s="230" t="s">
        <v>42</v>
      </c>
      <c r="O20" s="490" t="s">
        <v>43</v>
      </c>
      <c r="P20" s="87" t="s">
        <v>42</v>
      </c>
      <c r="Q20" s="82" t="s">
        <v>43</v>
      </c>
      <c r="R20" s="195" t="s">
        <v>42</v>
      </c>
      <c r="S20" s="490" t="s">
        <v>43</v>
      </c>
      <c r="T20" s="87" t="s">
        <v>42</v>
      </c>
      <c r="U20" s="107" t="s">
        <v>43</v>
      </c>
      <c r="V20" s="230" t="s">
        <v>42</v>
      </c>
      <c r="W20" s="195" t="s">
        <v>43</v>
      </c>
      <c r="X20" s="82" t="s">
        <v>42</v>
      </c>
      <c r="Y20" s="107" t="s">
        <v>43</v>
      </c>
      <c r="Z20" s="230" t="s">
        <v>42</v>
      </c>
      <c r="AA20" s="490" t="s">
        <v>43</v>
      </c>
      <c r="AB20" s="87" t="s">
        <v>42</v>
      </c>
      <c r="AC20" s="107" t="s">
        <v>43</v>
      </c>
      <c r="AD20" s="230" t="s">
        <v>42</v>
      </c>
      <c r="AE20" s="490" t="s">
        <v>43</v>
      </c>
      <c r="AF20" s="87" t="s">
        <v>42</v>
      </c>
      <c r="AG20" s="123" t="s">
        <v>43</v>
      </c>
      <c r="AH20" s="232" t="s">
        <v>42</v>
      </c>
      <c r="AI20" s="490" t="s">
        <v>43</v>
      </c>
      <c r="AJ20" s="87" t="s">
        <v>42</v>
      </c>
      <c r="AK20" s="136" t="s">
        <v>43</v>
      </c>
      <c r="AL20" s="393" t="s">
        <v>42</v>
      </c>
      <c r="AM20" s="583" t="s">
        <v>43</v>
      </c>
      <c r="AN20" s="87" t="s">
        <v>42</v>
      </c>
      <c r="AO20" s="107" t="s">
        <v>43</v>
      </c>
      <c r="AP20" s="230" t="s">
        <v>42</v>
      </c>
      <c r="AQ20" s="490" t="s">
        <v>43</v>
      </c>
      <c r="AR20" s="87" t="s">
        <v>42</v>
      </c>
      <c r="AS20" s="107" t="s">
        <v>43</v>
      </c>
      <c r="AT20" s="230" t="s">
        <v>42</v>
      </c>
      <c r="AU20" s="490" t="s">
        <v>43</v>
      </c>
      <c r="AV20" s="87" t="s">
        <v>42</v>
      </c>
      <c r="AW20" s="107" t="s">
        <v>43</v>
      </c>
      <c r="AX20" s="230" t="s">
        <v>42</v>
      </c>
      <c r="AY20" s="490" t="s">
        <v>43</v>
      </c>
      <c r="AZ20" s="87" t="s">
        <v>42</v>
      </c>
      <c r="BA20" s="107" t="s">
        <v>43</v>
      </c>
    </row>
    <row r="21" spans="1:53" ht="13.5" thickTop="1">
      <c r="A21" s="467"/>
      <c r="B21" s="428"/>
      <c r="C21" s="421"/>
      <c r="D21" s="12"/>
      <c r="E21" s="536"/>
      <c r="F21" s="530"/>
      <c r="G21" s="422"/>
      <c r="H21" s="149"/>
      <c r="I21" s="536"/>
      <c r="J21" s="530"/>
      <c r="K21" s="415"/>
      <c r="L21" s="88"/>
      <c r="M21" s="108"/>
      <c r="N21" s="394"/>
      <c r="O21" s="491"/>
      <c r="P21" s="88"/>
      <c r="Q21" s="108"/>
      <c r="R21" s="394"/>
      <c r="S21" s="491"/>
      <c r="T21" s="88"/>
      <c r="U21" s="108"/>
      <c r="V21" s="394"/>
      <c r="W21" s="476"/>
      <c r="X21" s="88"/>
      <c r="Y21" s="108"/>
      <c r="Z21" s="394"/>
      <c r="AA21" s="491"/>
      <c r="AB21" s="88"/>
      <c r="AC21" s="108"/>
      <c r="AD21" s="394"/>
      <c r="AE21" s="491"/>
      <c r="AF21" s="88"/>
      <c r="AG21" s="124"/>
      <c r="AH21" s="405"/>
      <c r="AI21" s="491"/>
      <c r="AJ21" s="88"/>
      <c r="AK21" s="137"/>
      <c r="AL21" s="394"/>
      <c r="AM21" s="491"/>
      <c r="AN21" s="88"/>
      <c r="AO21" s="108"/>
      <c r="AP21" s="394"/>
      <c r="AQ21" s="491"/>
      <c r="AR21" s="88"/>
      <c r="AS21" s="108"/>
      <c r="AT21" s="394"/>
      <c r="AU21" s="491"/>
      <c r="AV21" s="88"/>
      <c r="AW21" s="108"/>
      <c r="AX21" s="394"/>
      <c r="AY21" s="491"/>
      <c r="AZ21" s="88"/>
      <c r="BA21" s="108"/>
    </row>
    <row r="22" spans="1:53" ht="12.75">
      <c r="A22" s="29" t="s">
        <v>45</v>
      </c>
      <c r="B22" s="429">
        <f>A4+B5+B7+B14+IF(A4=0,-30,0)</f>
        <v>445</v>
      </c>
      <c r="C22" s="387">
        <f>B22*1.03</f>
        <v>458.35</v>
      </c>
      <c r="D22" s="26">
        <f>A4+B5+B6+B7+B14</f>
        <v>470</v>
      </c>
      <c r="E22" s="537">
        <f>D22*1.03</f>
        <v>484.1</v>
      </c>
      <c r="F22" s="395">
        <f>A4+B5+B6+B7+B14</f>
        <v>470</v>
      </c>
      <c r="G22" s="423">
        <f>F22*1.03</f>
        <v>484.1</v>
      </c>
      <c r="H22" s="150">
        <f>A4+B5+B6+B7+C10+B14</f>
        <v>570</v>
      </c>
      <c r="I22" s="537">
        <f>H22*1.03</f>
        <v>587.1</v>
      </c>
      <c r="J22" s="395">
        <f>A4+B5+B6+B7+B10+B14</f>
        <v>620</v>
      </c>
      <c r="K22" s="416">
        <f>J22*1.03</f>
        <v>638.6</v>
      </c>
      <c r="L22" s="89">
        <f>B16</f>
        <v>150</v>
      </c>
      <c r="M22" s="120">
        <f>L22*1.03</f>
        <v>154.5</v>
      </c>
      <c r="N22" s="395">
        <f>A4</f>
        <v>200</v>
      </c>
      <c r="O22" s="492">
        <f>N22/A2</f>
        <v>200</v>
      </c>
      <c r="P22" s="100">
        <f>A4+B5+B6+B7+B14</f>
        <v>470</v>
      </c>
      <c r="Q22" s="120">
        <f>P22*1.03</f>
        <v>484.1</v>
      </c>
      <c r="R22" s="395">
        <f>A4+B5+B6+B7+B14</f>
        <v>470</v>
      </c>
      <c r="S22" s="492">
        <f>R22*1.03</f>
        <v>484.1</v>
      </c>
      <c r="T22" s="100">
        <f>A4+B5+B6+B7+B14</f>
        <v>470</v>
      </c>
      <c r="U22" s="120">
        <f>T22*1.03</f>
        <v>484.1</v>
      </c>
      <c r="V22" s="395">
        <f>A4+B5+B6+B7+B12+B14</f>
        <v>520</v>
      </c>
      <c r="W22" s="477">
        <f>V22*1.03</f>
        <v>535.6</v>
      </c>
      <c r="X22" s="100">
        <f>A4+B5+B6+B7+B14</f>
        <v>470</v>
      </c>
      <c r="Y22" s="120">
        <f>X22*1.03</f>
        <v>484.1</v>
      </c>
      <c r="Z22" s="395">
        <f>A4+B5+B6+B7+B14</f>
        <v>470</v>
      </c>
      <c r="AA22" s="492">
        <f>Z22*1.03</f>
        <v>484.1</v>
      </c>
      <c r="AB22" s="100">
        <f>A4+B5+B6+B7+B14</f>
        <v>470</v>
      </c>
      <c r="AC22" s="120">
        <f>AB22*1.03</f>
        <v>484.1</v>
      </c>
      <c r="AD22" s="395">
        <f>A4+B5+B6+B7+B8+B9</f>
        <v>577</v>
      </c>
      <c r="AE22" s="492">
        <f>AD22*1.03</f>
        <v>594.3100000000001</v>
      </c>
      <c r="AF22" s="100">
        <f>A4+B5+B6+B7+B8+B9+B14</f>
        <v>582</v>
      </c>
      <c r="AG22" s="125">
        <f>AF22*1.03</f>
        <v>599.46</v>
      </c>
      <c r="AH22" s="406">
        <f>A4+B5+B6+B7+B8+B9+B14</f>
        <v>582</v>
      </c>
      <c r="AI22" s="492">
        <f>AH22*1.03</f>
        <v>599.46</v>
      </c>
      <c r="AJ22" s="516">
        <f>A4+B5+B6+B7+B8+B9+B14+B15</f>
        <v>607</v>
      </c>
      <c r="AK22" s="138">
        <f>AJ22*1.03</f>
        <v>625.21</v>
      </c>
      <c r="AL22" s="395">
        <f>A4+B5+B7+B14</f>
        <v>445</v>
      </c>
      <c r="AM22" s="492">
        <f>AL22*1.03</f>
        <v>458.35</v>
      </c>
      <c r="AN22" s="100">
        <f>A4</f>
        <v>200</v>
      </c>
      <c r="AO22" s="120">
        <f>AN22*1.03</f>
        <v>206</v>
      </c>
      <c r="AP22" s="395">
        <f>B13</f>
        <v>41</v>
      </c>
      <c r="AQ22" s="492">
        <f>AP22*1.03</f>
        <v>42.230000000000004</v>
      </c>
      <c r="AR22" s="100">
        <f>A4+B5+B6+B7+B13+B14</f>
        <v>511</v>
      </c>
      <c r="AS22" s="120">
        <f>AR22*1.03</f>
        <v>526.33</v>
      </c>
      <c r="AT22" s="395">
        <f>A4+B5+B6+B7+B14</f>
        <v>470</v>
      </c>
      <c r="AU22" s="492">
        <f>AT22*1.03</f>
        <v>484.1</v>
      </c>
      <c r="AV22" s="100">
        <f>A4</f>
        <v>200</v>
      </c>
      <c r="AW22" s="120">
        <f>AV22*1.03</f>
        <v>206</v>
      </c>
      <c r="AX22" s="395">
        <f>B4+B5+B6+B7+B14</f>
        <v>270</v>
      </c>
      <c r="AY22" s="492">
        <f>AX22*1.03</f>
        <v>278.1</v>
      </c>
      <c r="AZ22" s="100">
        <f>A4</f>
        <v>200</v>
      </c>
      <c r="BA22" s="120">
        <f>AZ22*1.03</f>
        <v>206</v>
      </c>
    </row>
    <row r="23" spans="1:53" ht="12.75">
      <c r="A23" s="29"/>
      <c r="B23" s="430"/>
      <c r="C23" s="181"/>
      <c r="D23" s="13"/>
      <c r="E23" s="538"/>
      <c r="F23" s="531"/>
      <c r="G23" s="199"/>
      <c r="H23" s="151"/>
      <c r="I23" s="538"/>
      <c r="J23" s="531"/>
      <c r="K23" s="207"/>
      <c r="L23" s="90"/>
      <c r="M23" s="109"/>
      <c r="N23" s="242"/>
      <c r="O23" s="493"/>
      <c r="P23" s="90"/>
      <c r="Q23" s="109"/>
      <c r="R23" s="242"/>
      <c r="S23" s="493"/>
      <c r="T23" s="90"/>
      <c r="U23" s="109"/>
      <c r="V23" s="242"/>
      <c r="W23" s="478"/>
      <c r="X23" s="90"/>
      <c r="Y23" s="109"/>
      <c r="Z23" s="242"/>
      <c r="AA23" s="493"/>
      <c r="AB23" s="90"/>
      <c r="AC23" s="109"/>
      <c r="AD23" s="242"/>
      <c r="AE23" s="493"/>
      <c r="AF23" s="90"/>
      <c r="AG23" s="126"/>
      <c r="AH23" s="224"/>
      <c r="AI23" s="493"/>
      <c r="AJ23" s="90"/>
      <c r="AK23" s="139"/>
      <c r="AL23" s="242"/>
      <c r="AM23" s="493"/>
      <c r="AN23" s="90"/>
      <c r="AO23" s="109"/>
      <c r="AP23" s="242"/>
      <c r="AQ23" s="493"/>
      <c r="AR23" s="90"/>
      <c r="AS23" s="109"/>
      <c r="AT23" s="242"/>
      <c r="AU23" s="493"/>
      <c r="AV23" s="90"/>
      <c r="AW23" s="109"/>
      <c r="AX23" s="242"/>
      <c r="AY23" s="493"/>
      <c r="AZ23" s="90"/>
      <c r="BA23" s="109"/>
    </row>
    <row r="24" spans="1:53" ht="12.75">
      <c r="A24" s="30" t="s">
        <v>68</v>
      </c>
      <c r="B24" s="431"/>
      <c r="C24" s="196">
        <f>C26+C47</f>
        <v>458.35</v>
      </c>
      <c r="D24" s="25"/>
      <c r="E24" s="539">
        <f>E26+E44</f>
        <v>509.1</v>
      </c>
      <c r="F24" s="396"/>
      <c r="G24" s="200">
        <f>G26+G47</f>
        <v>484.1</v>
      </c>
      <c r="H24" s="152"/>
      <c r="I24" s="539">
        <f>I26+I47</f>
        <v>587.1</v>
      </c>
      <c r="J24" s="396"/>
      <c r="K24" s="215">
        <f>K26+K47</f>
        <v>638.6</v>
      </c>
      <c r="L24" s="91"/>
      <c r="M24" s="110">
        <f>M26+M47</f>
        <v>154.5</v>
      </c>
      <c r="N24" s="396"/>
      <c r="O24" s="233">
        <f>O28+O46+O47+O48</f>
        <v>208</v>
      </c>
      <c r="P24" s="91"/>
      <c r="Q24" s="110">
        <f>Q26+Q44</f>
        <v>484.1</v>
      </c>
      <c r="R24" s="396"/>
      <c r="S24" s="233">
        <f>S26+S44</f>
        <v>484.1</v>
      </c>
      <c r="T24" s="91"/>
      <c r="U24" s="110">
        <f>U26+U44</f>
        <v>484.1</v>
      </c>
      <c r="V24" s="396"/>
      <c r="W24" s="479">
        <f>W26+W44</f>
        <v>535.6</v>
      </c>
      <c r="X24" s="91"/>
      <c r="Y24" s="110">
        <f>Y26+Y44</f>
        <v>484.1</v>
      </c>
      <c r="Z24" s="396"/>
      <c r="AA24" s="233">
        <f>AA26+AA44</f>
        <v>484.1</v>
      </c>
      <c r="AB24" s="91"/>
      <c r="AC24" s="110">
        <f>AC26+AC44</f>
        <v>484.1</v>
      </c>
      <c r="AD24" s="396"/>
      <c r="AE24" s="233">
        <f>AE26+AE40</f>
        <v>609.3100000000001</v>
      </c>
      <c r="AF24" s="91"/>
      <c r="AG24" s="127">
        <f>AG26+AG44</f>
        <v>599.46</v>
      </c>
      <c r="AH24" s="407"/>
      <c r="AI24" s="233">
        <f>AI26+AI44</f>
        <v>599.46</v>
      </c>
      <c r="AJ24" s="91"/>
      <c r="AK24" s="140">
        <f>AK26+AK44</f>
        <v>600.21</v>
      </c>
      <c r="AL24" s="396"/>
      <c r="AM24" s="233">
        <f>AM26+AM44</f>
        <v>458.35</v>
      </c>
      <c r="AN24" s="91"/>
      <c r="AO24" s="110">
        <f>AO28+AO47</f>
        <v>206</v>
      </c>
      <c r="AP24" s="396"/>
      <c r="AQ24" s="233">
        <f>AQ26</f>
        <v>42.230000000000004</v>
      </c>
      <c r="AR24" s="91"/>
      <c r="AS24" s="110">
        <f>AS26+AS47</f>
        <v>526.33</v>
      </c>
      <c r="AT24" s="396"/>
      <c r="AU24" s="233">
        <f>E26+E44</f>
        <v>509.1</v>
      </c>
      <c r="AV24" s="91"/>
      <c r="AW24" s="110">
        <f>AW26+AW44</f>
        <v>206</v>
      </c>
      <c r="AX24" s="396"/>
      <c r="AY24" s="233">
        <f>I26+I44</f>
        <v>587.1</v>
      </c>
      <c r="AZ24" s="91"/>
      <c r="BA24" s="110">
        <f>BA28+BA47</f>
        <v>206</v>
      </c>
    </row>
    <row r="25" spans="1:53" ht="13.5" thickBot="1">
      <c r="A25" s="61"/>
      <c r="B25" s="432"/>
      <c r="C25" s="191"/>
      <c r="D25" s="27"/>
      <c r="E25" s="540"/>
      <c r="F25" s="520"/>
      <c r="G25" s="201"/>
      <c r="H25" s="153"/>
      <c r="I25" s="540"/>
      <c r="J25" s="520"/>
      <c r="K25" s="210"/>
      <c r="L25" s="92"/>
      <c r="M25" s="111"/>
      <c r="N25" s="240"/>
      <c r="O25" s="494"/>
      <c r="P25" s="92"/>
      <c r="Q25" s="111"/>
      <c r="R25" s="240"/>
      <c r="S25" s="494"/>
      <c r="T25" s="92"/>
      <c r="U25" s="111"/>
      <c r="V25" s="240"/>
      <c r="W25" s="480"/>
      <c r="X25" s="92"/>
      <c r="Y25" s="111"/>
      <c r="Z25" s="240"/>
      <c r="AA25" s="494"/>
      <c r="AB25" s="92"/>
      <c r="AC25" s="111"/>
      <c r="AD25" s="240"/>
      <c r="AE25" s="494"/>
      <c r="AF25" s="92"/>
      <c r="AG25" s="128"/>
      <c r="AH25" s="225"/>
      <c r="AI25" s="494"/>
      <c r="AJ25" s="92"/>
      <c r="AK25" s="141"/>
      <c r="AL25" s="240"/>
      <c r="AM25" s="494"/>
      <c r="AN25" s="92"/>
      <c r="AO25" s="111"/>
      <c r="AP25" s="240"/>
      <c r="AQ25" s="494"/>
      <c r="AR25" s="92"/>
      <c r="AS25" s="111"/>
      <c r="AT25" s="240"/>
      <c r="AU25" s="494"/>
      <c r="AV25" s="92"/>
      <c r="AW25" s="111"/>
      <c r="AX25" s="240"/>
      <c r="AY25" s="494"/>
      <c r="AZ25" s="92"/>
      <c r="BA25" s="111"/>
    </row>
    <row r="26" spans="1:53" ht="13.5" thickBot="1">
      <c r="A26" s="63" t="s">
        <v>22</v>
      </c>
      <c r="B26" s="192">
        <f>SUM(B28:B40)</f>
        <v>245</v>
      </c>
      <c r="C26" s="192">
        <f>SUM(C27:C40)</f>
        <v>258.35</v>
      </c>
      <c r="D26" s="60">
        <f aca="true" t="shared" si="0" ref="D26:K26">SUM(D28:D40)</f>
        <v>270</v>
      </c>
      <c r="E26" s="541">
        <f t="shared" si="0"/>
        <v>309.1</v>
      </c>
      <c r="F26" s="532">
        <f>SUM(F28:F40)</f>
        <v>270</v>
      </c>
      <c r="G26" s="202">
        <f t="shared" si="0"/>
        <v>284.1</v>
      </c>
      <c r="H26" s="154">
        <f>SUM(H28:H40)</f>
        <v>370</v>
      </c>
      <c r="I26" s="541">
        <f>SUM(I28:I40)</f>
        <v>387.1</v>
      </c>
      <c r="J26" s="532">
        <f t="shared" si="0"/>
        <v>420</v>
      </c>
      <c r="K26" s="211">
        <f t="shared" si="0"/>
        <v>438.6</v>
      </c>
      <c r="L26" s="93">
        <f>SUM(L28:L40)</f>
        <v>150</v>
      </c>
      <c r="M26" s="592">
        <f>SUM(M28:M38)</f>
        <v>154.5</v>
      </c>
      <c r="N26" s="241"/>
      <c r="O26" s="495"/>
      <c r="P26" s="93">
        <f>SUM(P28:P40)</f>
        <v>270</v>
      </c>
      <c r="Q26" s="112">
        <f>SUM(Q28:Q40)</f>
        <v>284.1</v>
      </c>
      <c r="R26" s="241">
        <f>SUM(R28:R40)</f>
        <v>270</v>
      </c>
      <c r="S26" s="495">
        <f aca="true" t="shared" si="1" ref="S26:Z26">SUM(S27:S40)</f>
        <v>284.1</v>
      </c>
      <c r="T26" s="93">
        <f t="shared" si="1"/>
        <v>270</v>
      </c>
      <c r="U26" s="112">
        <f t="shared" si="1"/>
        <v>284.1</v>
      </c>
      <c r="V26" s="241">
        <f t="shared" si="1"/>
        <v>320</v>
      </c>
      <c r="W26" s="481">
        <f t="shared" si="1"/>
        <v>335.6</v>
      </c>
      <c r="X26" s="93">
        <f t="shared" si="1"/>
        <v>270</v>
      </c>
      <c r="Y26" s="112">
        <f t="shared" si="1"/>
        <v>284.1</v>
      </c>
      <c r="Z26" s="241">
        <f t="shared" si="1"/>
        <v>270</v>
      </c>
      <c r="AA26" s="495">
        <f>SUM(AA28:AA40)</f>
        <v>284.1</v>
      </c>
      <c r="AB26" s="93">
        <f aca="true" t="shared" si="2" ref="AB26:AG26">SUM(AB27:AB40)</f>
        <v>270</v>
      </c>
      <c r="AC26" s="112">
        <f t="shared" si="2"/>
        <v>284.1</v>
      </c>
      <c r="AD26" s="241">
        <f t="shared" si="2"/>
        <v>377</v>
      </c>
      <c r="AE26" s="495">
        <f t="shared" si="2"/>
        <v>394.31000000000006</v>
      </c>
      <c r="AF26" s="93">
        <f t="shared" si="2"/>
        <v>382</v>
      </c>
      <c r="AG26" s="129">
        <f t="shared" si="2"/>
        <v>399.46000000000004</v>
      </c>
      <c r="AH26" s="226">
        <f>SUM(AF27:AF40)</f>
        <v>382</v>
      </c>
      <c r="AI26" s="495">
        <f>SUM(AI27:AI40)</f>
        <v>399.46000000000004</v>
      </c>
      <c r="AJ26" s="93">
        <f>SUM(AH27:AH40)</f>
        <v>382</v>
      </c>
      <c r="AK26" s="142">
        <f>SUM(AK27:AK40)</f>
        <v>400.21000000000004</v>
      </c>
      <c r="AL26" s="241">
        <f>SUM(AL27:AL40)</f>
        <v>245</v>
      </c>
      <c r="AM26" s="495">
        <f>SUM(AM27:AM40)</f>
        <v>258.35</v>
      </c>
      <c r="AN26" s="93"/>
      <c r="AO26" s="112"/>
      <c r="AP26" s="241">
        <f>SUM(AP27:AP40)</f>
        <v>41</v>
      </c>
      <c r="AQ26" s="495">
        <f>SUM(AQ27:AQ40)</f>
        <v>42.230000000000004</v>
      </c>
      <c r="AR26" s="93">
        <f>SUM(AR27:AR40)</f>
        <v>311</v>
      </c>
      <c r="AS26" s="112">
        <f>SUM(AS27:AS40)</f>
        <v>326.33000000000004</v>
      </c>
      <c r="AT26" s="241">
        <f aca="true" t="shared" si="3" ref="AT26:AY26">SUM(AT28:AT40)</f>
        <v>270</v>
      </c>
      <c r="AU26" s="495">
        <f t="shared" si="3"/>
        <v>284.1</v>
      </c>
      <c r="AV26" s="93">
        <f t="shared" si="3"/>
        <v>0</v>
      </c>
      <c r="AW26" s="112">
        <f t="shared" si="3"/>
        <v>6</v>
      </c>
      <c r="AX26" s="241">
        <f t="shared" si="3"/>
        <v>270</v>
      </c>
      <c r="AY26" s="495">
        <f t="shared" si="3"/>
        <v>278.1</v>
      </c>
      <c r="AZ26" s="93"/>
      <c r="BA26" s="112"/>
    </row>
    <row r="27" spans="1:53" ht="12.75">
      <c r="A27" s="62" t="s">
        <v>23</v>
      </c>
      <c r="B27" s="433"/>
      <c r="C27" s="193"/>
      <c r="D27" s="11"/>
      <c r="E27" s="542"/>
      <c r="F27" s="533"/>
      <c r="G27" s="198"/>
      <c r="H27" s="155"/>
      <c r="I27" s="542"/>
      <c r="J27" s="533"/>
      <c r="K27" s="213"/>
      <c r="L27" s="94"/>
      <c r="M27" s="113"/>
      <c r="N27" s="239"/>
      <c r="O27" s="496"/>
      <c r="P27" s="94"/>
      <c r="Q27" s="113"/>
      <c r="R27" s="239"/>
      <c r="S27" s="496"/>
      <c r="T27" s="94"/>
      <c r="U27" s="113"/>
      <c r="V27" s="239"/>
      <c r="W27" s="482"/>
      <c r="X27" s="94"/>
      <c r="Y27" s="113"/>
      <c r="Z27" s="239"/>
      <c r="AA27" s="496"/>
      <c r="AB27" s="94"/>
      <c r="AC27" s="113"/>
      <c r="AD27" s="239"/>
      <c r="AE27" s="496"/>
      <c r="AF27" s="94"/>
      <c r="AG27" s="130"/>
      <c r="AH27" s="222"/>
      <c r="AI27" s="496"/>
      <c r="AJ27" s="94"/>
      <c r="AK27" s="143"/>
      <c r="AL27" s="239"/>
      <c r="AM27" s="496"/>
      <c r="AN27" s="94"/>
      <c r="AO27" s="113"/>
      <c r="AP27" s="239"/>
      <c r="AQ27" s="496"/>
      <c r="AR27" s="94"/>
      <c r="AS27" s="113"/>
      <c r="AT27" s="239"/>
      <c r="AU27" s="496"/>
      <c r="AV27" s="94"/>
      <c r="AW27" s="113"/>
      <c r="AX27" s="239"/>
      <c r="AY27" s="496"/>
      <c r="AZ27" s="94"/>
      <c r="BA27" s="113"/>
    </row>
    <row r="28" spans="1:53" ht="12.75">
      <c r="A28" s="32" t="s">
        <v>38</v>
      </c>
      <c r="B28" s="427"/>
      <c r="C28" s="183">
        <f>(C22-B22)/A2</f>
        <v>13.350000000000023</v>
      </c>
      <c r="D28" s="13"/>
      <c r="E28" s="538">
        <f>(E22-B22)/A2</f>
        <v>39.10000000000002</v>
      </c>
      <c r="F28" s="531"/>
      <c r="G28" s="199">
        <f>(G22-F22)/A2</f>
        <v>14.100000000000023</v>
      </c>
      <c r="H28" s="151"/>
      <c r="I28" s="538">
        <f>(I22-H22)/A2</f>
        <v>17.100000000000023</v>
      </c>
      <c r="J28" s="531"/>
      <c r="K28" s="207">
        <f>(K22-J22)/A2</f>
        <v>18.600000000000023</v>
      </c>
      <c r="L28" s="90"/>
      <c r="M28" s="109">
        <f>(M22-L22)/A2</f>
        <v>4.5</v>
      </c>
      <c r="N28" s="507"/>
      <c r="O28" s="502">
        <f>(A4*0.04)/A2</f>
        <v>8</v>
      </c>
      <c r="P28" s="90"/>
      <c r="Q28" s="109">
        <f>(Q22-P22)/A2</f>
        <v>14.100000000000023</v>
      </c>
      <c r="R28" s="242"/>
      <c r="S28" s="493">
        <f>(S22-R22)/A2</f>
        <v>14.100000000000023</v>
      </c>
      <c r="T28" s="90"/>
      <c r="U28" s="109">
        <f>(U22-T22)/A2</f>
        <v>14.100000000000023</v>
      </c>
      <c r="V28" s="242"/>
      <c r="W28" s="478">
        <f>(W22-V22)/A2</f>
        <v>15.600000000000023</v>
      </c>
      <c r="X28" s="90"/>
      <c r="Y28" s="109">
        <f>(Y22-X22)/A2</f>
        <v>14.100000000000023</v>
      </c>
      <c r="Z28" s="242"/>
      <c r="AA28" s="493">
        <f>(AA22-Z22)/A2</f>
        <v>14.100000000000023</v>
      </c>
      <c r="AB28" s="90"/>
      <c r="AC28" s="109">
        <f>(AC22-AB22)/A2</f>
        <v>14.100000000000023</v>
      </c>
      <c r="AD28" s="242"/>
      <c r="AE28" s="493">
        <f>(AE22-AD22)/A2</f>
        <v>17.31000000000006</v>
      </c>
      <c r="AF28" s="90"/>
      <c r="AG28" s="126">
        <f>(AG22-AF22)/A2</f>
        <v>17.460000000000036</v>
      </c>
      <c r="AH28" s="224"/>
      <c r="AI28" s="493">
        <f>(AI22-AH22)/A2</f>
        <v>17.460000000000036</v>
      </c>
      <c r="AJ28" s="90"/>
      <c r="AK28" s="139">
        <f>(AK22-AJ22)/A2</f>
        <v>18.210000000000036</v>
      </c>
      <c r="AL28" s="242"/>
      <c r="AM28" s="493">
        <f>(AM22-AL22)/A2</f>
        <v>13.350000000000023</v>
      </c>
      <c r="AN28" s="90"/>
      <c r="AO28" s="109">
        <f>(AO22-AN22)/A2</f>
        <v>6</v>
      </c>
      <c r="AP28" s="242"/>
      <c r="AQ28" s="493">
        <f>(AQ22-AP22)/A2</f>
        <v>1.230000000000004</v>
      </c>
      <c r="AR28" s="90"/>
      <c r="AS28" s="109">
        <f>(AS22-AR22)/A2</f>
        <v>15.330000000000041</v>
      </c>
      <c r="AT28" s="242"/>
      <c r="AU28" s="493">
        <f>(AU22-AT22)/A2</f>
        <v>14.100000000000023</v>
      </c>
      <c r="AV28" s="90"/>
      <c r="AW28" s="109">
        <f>(AW22-AV22)/A2</f>
        <v>6</v>
      </c>
      <c r="AX28" s="242"/>
      <c r="AY28" s="493">
        <f>(AY22-AX22)/A2</f>
        <v>8.100000000000023</v>
      </c>
      <c r="AZ28" s="90"/>
      <c r="BA28" s="109">
        <f>(BA22-AZ22)/A2</f>
        <v>6</v>
      </c>
    </row>
    <row r="29" spans="1:53" ht="12.75">
      <c r="A29" s="33" t="s">
        <v>81</v>
      </c>
      <c r="B29" s="430"/>
      <c r="C29" s="181"/>
      <c r="D29" s="183">
        <f>B6</f>
        <v>25</v>
      </c>
      <c r="E29" s="502">
        <f>B6/A2</f>
        <v>25</v>
      </c>
      <c r="F29" s="549">
        <f>B6</f>
        <v>25</v>
      </c>
      <c r="G29" s="424">
        <f>B6/A2</f>
        <v>25</v>
      </c>
      <c r="H29" s="151">
        <f>B6</f>
        <v>25</v>
      </c>
      <c r="I29" s="538">
        <f>B6/A2</f>
        <v>25</v>
      </c>
      <c r="J29" s="531">
        <f>B6</f>
        <v>25</v>
      </c>
      <c r="K29" s="207">
        <f>B6/A2</f>
        <v>25</v>
      </c>
      <c r="L29" s="90"/>
      <c r="M29" s="109"/>
      <c r="N29" s="242"/>
      <c r="O29" s="493"/>
      <c r="P29" s="90">
        <f>B6</f>
        <v>25</v>
      </c>
      <c r="Q29" s="109">
        <f>B6/A2</f>
        <v>25</v>
      </c>
      <c r="R29" s="242">
        <f>B6</f>
        <v>25</v>
      </c>
      <c r="S29" s="493">
        <f>B6/A2</f>
        <v>25</v>
      </c>
      <c r="T29" s="90">
        <f>B6</f>
        <v>25</v>
      </c>
      <c r="U29" s="109">
        <f>B6/A2</f>
        <v>25</v>
      </c>
      <c r="V29" s="242">
        <f>B6</f>
        <v>25</v>
      </c>
      <c r="W29" s="478">
        <f>B6/A2</f>
        <v>25</v>
      </c>
      <c r="X29" s="90">
        <f>B6</f>
        <v>25</v>
      </c>
      <c r="Y29" s="109">
        <f>B6/A2</f>
        <v>25</v>
      </c>
      <c r="Z29" s="242">
        <f>B6</f>
        <v>25</v>
      </c>
      <c r="AA29" s="493">
        <f>B6/A2</f>
        <v>25</v>
      </c>
      <c r="AB29" s="90">
        <f>B6</f>
        <v>25</v>
      </c>
      <c r="AC29" s="109">
        <f>B6/A2</f>
        <v>25</v>
      </c>
      <c r="AD29" s="242">
        <f>B6</f>
        <v>25</v>
      </c>
      <c r="AE29" s="493">
        <f>B6/A2</f>
        <v>25</v>
      </c>
      <c r="AF29" s="90">
        <f>B6</f>
        <v>25</v>
      </c>
      <c r="AG29" s="126">
        <f>B6/A2</f>
        <v>25</v>
      </c>
      <c r="AH29" s="224">
        <f>B6</f>
        <v>25</v>
      </c>
      <c r="AI29" s="493">
        <f>B6/A2</f>
        <v>25</v>
      </c>
      <c r="AJ29" s="90">
        <f>B6</f>
        <v>25</v>
      </c>
      <c r="AK29" s="139">
        <f>D6/A2</f>
        <v>0</v>
      </c>
      <c r="AL29" s="242"/>
      <c r="AM29" s="493"/>
      <c r="AN29" s="582"/>
      <c r="AO29" s="581"/>
      <c r="AP29" s="242"/>
      <c r="AQ29" s="493"/>
      <c r="AR29" s="507">
        <f>B6</f>
        <v>25</v>
      </c>
      <c r="AS29" s="498">
        <f>B6/A2</f>
        <v>25</v>
      </c>
      <c r="AT29" s="507">
        <f>B6</f>
        <v>25</v>
      </c>
      <c r="AU29" s="443">
        <f>B6/A2</f>
        <v>25</v>
      </c>
      <c r="AV29" s="472"/>
      <c r="AW29" s="390"/>
      <c r="AX29" s="242">
        <f>B6</f>
        <v>25</v>
      </c>
      <c r="AY29" s="500">
        <f>B6/A2</f>
        <v>25</v>
      </c>
      <c r="AZ29" s="472"/>
      <c r="BA29" s="390"/>
    </row>
    <row r="30" spans="1:53" ht="12.75">
      <c r="A30" s="33" t="s">
        <v>33</v>
      </c>
      <c r="B30" s="430">
        <f>B7+IF(A4=0,-25,0)</f>
        <v>25</v>
      </c>
      <c r="C30" s="181">
        <f>B30/A2</f>
        <v>25</v>
      </c>
      <c r="D30" s="13">
        <f>B7</f>
        <v>25</v>
      </c>
      <c r="E30" s="538">
        <f>B7/A2</f>
        <v>25</v>
      </c>
      <c r="F30" s="549">
        <f>B7</f>
        <v>25</v>
      </c>
      <c r="G30" s="424">
        <f>B7/A2</f>
        <v>25</v>
      </c>
      <c r="H30" s="151">
        <f>B7</f>
        <v>25</v>
      </c>
      <c r="I30" s="538">
        <f>B7/A2</f>
        <v>25</v>
      </c>
      <c r="J30" s="531">
        <f>B7</f>
        <v>25</v>
      </c>
      <c r="K30" s="207">
        <f>B7/A2</f>
        <v>25</v>
      </c>
      <c r="L30" s="90"/>
      <c r="M30" s="109"/>
      <c r="N30" s="242"/>
      <c r="O30" s="493"/>
      <c r="P30" s="90">
        <f>B7</f>
        <v>25</v>
      </c>
      <c r="Q30" s="109">
        <f>B7/A2</f>
        <v>25</v>
      </c>
      <c r="R30" s="242">
        <f>B7</f>
        <v>25</v>
      </c>
      <c r="S30" s="493">
        <f>B7/A2</f>
        <v>25</v>
      </c>
      <c r="T30" s="90">
        <f>B7</f>
        <v>25</v>
      </c>
      <c r="U30" s="109">
        <f>B7/A2</f>
        <v>25</v>
      </c>
      <c r="V30" s="242">
        <f>B7</f>
        <v>25</v>
      </c>
      <c r="W30" s="478">
        <f>B7/A2</f>
        <v>25</v>
      </c>
      <c r="X30" s="90">
        <f>B7</f>
        <v>25</v>
      </c>
      <c r="Y30" s="109">
        <f>B7/A2</f>
        <v>25</v>
      </c>
      <c r="Z30" s="242">
        <f>B7</f>
        <v>25</v>
      </c>
      <c r="AA30" s="493">
        <f>B7/A2</f>
        <v>25</v>
      </c>
      <c r="AB30" s="90">
        <f>B7</f>
        <v>25</v>
      </c>
      <c r="AC30" s="109">
        <f>B7/A2</f>
        <v>25</v>
      </c>
      <c r="AD30" s="242">
        <f>B7</f>
        <v>25</v>
      </c>
      <c r="AE30" s="493">
        <f>B7/A2</f>
        <v>25</v>
      </c>
      <c r="AF30" s="90">
        <f>B7</f>
        <v>25</v>
      </c>
      <c r="AG30" s="126">
        <f>B7/A2</f>
        <v>25</v>
      </c>
      <c r="AH30" s="224">
        <f>B7</f>
        <v>25</v>
      </c>
      <c r="AI30" s="493">
        <f>B7/A2</f>
        <v>25</v>
      </c>
      <c r="AJ30" s="90">
        <f>B7</f>
        <v>25</v>
      </c>
      <c r="AK30" s="161">
        <f>B7/A2</f>
        <v>25</v>
      </c>
      <c r="AL30" s="242">
        <f>B7</f>
        <v>25</v>
      </c>
      <c r="AM30" s="493">
        <f>B7/A2</f>
        <v>25</v>
      </c>
      <c r="AN30" s="582"/>
      <c r="AO30" s="581"/>
      <c r="AP30" s="242"/>
      <c r="AQ30" s="493"/>
      <c r="AR30" s="507">
        <f>B7</f>
        <v>25</v>
      </c>
      <c r="AS30" s="498">
        <f>B7/A2</f>
        <v>25</v>
      </c>
      <c r="AT30" s="507">
        <f>B7</f>
        <v>25</v>
      </c>
      <c r="AU30" s="443">
        <f>B7/A2</f>
        <v>25</v>
      </c>
      <c r="AV30" s="472"/>
      <c r="AW30" s="390"/>
      <c r="AX30" s="242">
        <f>B7</f>
        <v>25</v>
      </c>
      <c r="AY30" s="500">
        <f>B7/A2</f>
        <v>25</v>
      </c>
      <c r="AZ30" s="472"/>
      <c r="BA30" s="390"/>
    </row>
    <row r="31" spans="1:53" ht="12.75">
      <c r="A31" s="33" t="s">
        <v>96</v>
      </c>
      <c r="B31" s="430"/>
      <c r="C31" s="181"/>
      <c r="D31" s="13"/>
      <c r="E31" s="538"/>
      <c r="F31" s="531"/>
      <c r="G31" s="199"/>
      <c r="H31" s="151"/>
      <c r="I31" s="538"/>
      <c r="J31" s="531"/>
      <c r="K31" s="207"/>
      <c r="L31" s="90"/>
      <c r="M31" s="109"/>
      <c r="N31" s="242"/>
      <c r="O31" s="493"/>
      <c r="P31" s="90"/>
      <c r="Q31" s="109"/>
      <c r="R31" s="242"/>
      <c r="S31" s="493"/>
      <c r="T31" s="90"/>
      <c r="U31" s="109"/>
      <c r="V31" s="242"/>
      <c r="W31" s="478"/>
      <c r="X31" s="90"/>
      <c r="Y31" s="109"/>
      <c r="Z31" s="242"/>
      <c r="AA31" s="493"/>
      <c r="AB31" s="90"/>
      <c r="AC31" s="109"/>
      <c r="AD31" s="472">
        <f>B8</f>
        <v>100</v>
      </c>
      <c r="AE31" s="498">
        <f>B8/A2</f>
        <v>100</v>
      </c>
      <c r="AF31" s="472">
        <f>B8</f>
        <v>100</v>
      </c>
      <c r="AG31" s="408">
        <f>B8/A2</f>
        <v>100</v>
      </c>
      <c r="AH31" s="409">
        <f>B8</f>
        <v>100</v>
      </c>
      <c r="AI31" s="498">
        <f>B8/A2</f>
        <v>100</v>
      </c>
      <c r="AJ31" s="507">
        <f>B8</f>
        <v>100</v>
      </c>
      <c r="AK31" s="410">
        <f>B8/A2</f>
        <v>100</v>
      </c>
      <c r="AL31" s="242"/>
      <c r="AM31" s="493"/>
      <c r="AN31" s="90"/>
      <c r="AO31" s="109"/>
      <c r="AP31" s="242"/>
      <c r="AQ31" s="493"/>
      <c r="AR31" s="90"/>
      <c r="AS31" s="109"/>
      <c r="AT31" s="242"/>
      <c r="AU31" s="493"/>
      <c r="AV31" s="90"/>
      <c r="AW31" s="109"/>
      <c r="AX31" s="242"/>
      <c r="AY31" s="493"/>
      <c r="AZ31" s="90"/>
      <c r="BA31" s="109"/>
    </row>
    <row r="32" spans="1:53" ht="12.75">
      <c r="A32" s="33" t="s">
        <v>35</v>
      </c>
      <c r="B32" s="430"/>
      <c r="C32" s="181"/>
      <c r="D32" s="13"/>
      <c r="E32" s="538"/>
      <c r="F32" s="531"/>
      <c r="G32" s="199"/>
      <c r="H32" s="151"/>
      <c r="I32" s="538"/>
      <c r="J32" s="531"/>
      <c r="K32" s="207"/>
      <c r="L32" s="90"/>
      <c r="M32" s="109"/>
      <c r="N32" s="242"/>
      <c r="O32" s="493"/>
      <c r="P32" s="90"/>
      <c r="Q32" s="109"/>
      <c r="R32" s="242"/>
      <c r="S32" s="493"/>
      <c r="T32" s="90"/>
      <c r="U32" s="109"/>
      <c r="V32" s="242"/>
      <c r="W32" s="478"/>
      <c r="X32" s="90"/>
      <c r="Y32" s="109"/>
      <c r="Z32" s="242"/>
      <c r="AA32" s="493"/>
      <c r="AB32" s="90"/>
      <c r="AC32" s="109"/>
      <c r="AD32" s="472">
        <f>B9</f>
        <v>12</v>
      </c>
      <c r="AE32" s="498">
        <f>B9/A2</f>
        <v>12</v>
      </c>
      <c r="AF32" s="472">
        <f>B9</f>
        <v>12</v>
      </c>
      <c r="AG32" s="408">
        <f>B9/A2</f>
        <v>12</v>
      </c>
      <c r="AH32" s="409">
        <f>B9</f>
        <v>12</v>
      </c>
      <c r="AI32" s="498">
        <f>B9/A2</f>
        <v>12</v>
      </c>
      <c r="AJ32" s="507">
        <f>B9</f>
        <v>12</v>
      </c>
      <c r="AK32" s="410">
        <f>B9/A2</f>
        <v>12</v>
      </c>
      <c r="AL32" s="242"/>
      <c r="AM32" s="493"/>
      <c r="AN32" s="90"/>
      <c r="AO32" s="109"/>
      <c r="AP32" s="242"/>
      <c r="AQ32" s="493"/>
      <c r="AR32" s="90"/>
      <c r="AS32" s="109"/>
      <c r="AT32" s="242"/>
      <c r="AU32" s="493"/>
      <c r="AV32" s="90"/>
      <c r="AW32" s="109"/>
      <c r="AX32" s="242"/>
      <c r="AY32" s="493"/>
      <c r="AZ32" s="90"/>
      <c r="BA32" s="109"/>
    </row>
    <row r="33" spans="1:53" ht="12.75">
      <c r="A33" s="33" t="s">
        <v>103</v>
      </c>
      <c r="B33" s="430"/>
      <c r="C33" s="181"/>
      <c r="D33" s="13"/>
      <c r="E33" s="538"/>
      <c r="F33" s="531"/>
      <c r="G33" s="199"/>
      <c r="H33" s="167">
        <f>C10</f>
        <v>100</v>
      </c>
      <c r="I33" s="543">
        <f>C10/A2</f>
        <v>100</v>
      </c>
      <c r="J33" s="534">
        <f>B10</f>
        <v>150</v>
      </c>
      <c r="K33" s="417">
        <f>B10/A2</f>
        <v>150</v>
      </c>
      <c r="L33" s="90"/>
      <c r="M33" s="109"/>
      <c r="N33" s="242"/>
      <c r="O33" s="493"/>
      <c r="P33" s="90"/>
      <c r="Q33" s="109"/>
      <c r="R33" s="242"/>
      <c r="S33" s="493"/>
      <c r="T33" s="90"/>
      <c r="U33" s="109"/>
      <c r="V33" s="242"/>
      <c r="W33" s="478"/>
      <c r="X33" s="90"/>
      <c r="Y33" s="109"/>
      <c r="Z33" s="242"/>
      <c r="AA33" s="493"/>
      <c r="AB33" s="90"/>
      <c r="AC33" s="109"/>
      <c r="AD33" s="242"/>
      <c r="AE33" s="493"/>
      <c r="AF33" s="90"/>
      <c r="AG33" s="126"/>
      <c r="AH33" s="224"/>
      <c r="AI33" s="493"/>
      <c r="AJ33" s="90"/>
      <c r="AK33" s="139"/>
      <c r="AL33" s="242"/>
      <c r="AM33" s="493"/>
      <c r="AN33" s="90"/>
      <c r="AO33" s="109"/>
      <c r="AP33" s="242"/>
      <c r="AQ33" s="493"/>
      <c r="AR33" s="90"/>
      <c r="AS33" s="109"/>
      <c r="AT33" s="242"/>
      <c r="AU33" s="493"/>
      <c r="AV33" s="90"/>
      <c r="AW33" s="109"/>
      <c r="AX33" s="242"/>
      <c r="AY33" s="493"/>
      <c r="AZ33" s="90"/>
      <c r="BA33" s="109"/>
    </row>
    <row r="34" spans="1:53" ht="12.75">
      <c r="A34" s="33" t="s">
        <v>47</v>
      </c>
      <c r="B34" s="430"/>
      <c r="C34" s="181"/>
      <c r="D34" s="13"/>
      <c r="E34" s="538"/>
      <c r="F34" s="531"/>
      <c r="G34" s="199"/>
      <c r="H34" s="151"/>
      <c r="I34" s="538"/>
      <c r="J34" s="531"/>
      <c r="K34" s="207"/>
      <c r="L34" s="90"/>
      <c r="M34" s="109"/>
      <c r="N34" s="242"/>
      <c r="O34" s="493"/>
      <c r="P34" s="90"/>
      <c r="Q34" s="109"/>
      <c r="R34" s="242"/>
      <c r="S34" s="493"/>
      <c r="T34" s="90"/>
      <c r="U34" s="109"/>
      <c r="V34" s="472">
        <f>B12</f>
        <v>50</v>
      </c>
      <c r="W34" s="588">
        <f>V34/A2</f>
        <v>50</v>
      </c>
      <c r="X34" s="90"/>
      <c r="Y34" s="109"/>
      <c r="Z34" s="242"/>
      <c r="AA34" s="493"/>
      <c r="AB34" s="90"/>
      <c r="AC34" s="109"/>
      <c r="AD34" s="242"/>
      <c r="AE34" s="493"/>
      <c r="AF34" s="90"/>
      <c r="AG34" s="126"/>
      <c r="AH34" s="224"/>
      <c r="AI34" s="493"/>
      <c r="AJ34" s="90"/>
      <c r="AK34" s="139"/>
      <c r="AL34" s="242"/>
      <c r="AM34" s="493"/>
      <c r="AN34" s="90"/>
      <c r="AO34" s="109"/>
      <c r="AP34" s="242"/>
      <c r="AQ34" s="493"/>
      <c r="AR34" s="90"/>
      <c r="AS34" s="109"/>
      <c r="AT34" s="242"/>
      <c r="AU34" s="493"/>
      <c r="AV34" s="90"/>
      <c r="AW34" s="109"/>
      <c r="AX34" s="242"/>
      <c r="AY34" s="493"/>
      <c r="AZ34" s="90"/>
      <c r="BA34" s="109"/>
    </row>
    <row r="35" spans="1:53" ht="12.75">
      <c r="A35" s="48" t="s">
        <v>71</v>
      </c>
      <c r="B35" s="434">
        <f>B14+IF(A4=0,-5,0)</f>
        <v>5</v>
      </c>
      <c r="C35" s="189">
        <f>B35/A2</f>
        <v>5</v>
      </c>
      <c r="D35" s="17">
        <f>B14</f>
        <v>5</v>
      </c>
      <c r="E35" s="41">
        <f>B14/A2</f>
        <v>5</v>
      </c>
      <c r="F35" s="550">
        <f>B14</f>
        <v>5</v>
      </c>
      <c r="G35" s="425">
        <f>B14/A2</f>
        <v>5</v>
      </c>
      <c r="H35" s="163">
        <f>B14</f>
        <v>5</v>
      </c>
      <c r="I35" s="41">
        <f>B14/A2</f>
        <v>5</v>
      </c>
      <c r="J35" s="245">
        <f>B14</f>
        <v>5</v>
      </c>
      <c r="K35" s="208">
        <f>B14/A2</f>
        <v>5</v>
      </c>
      <c r="L35" s="95"/>
      <c r="M35" s="114"/>
      <c r="N35" s="245"/>
      <c r="O35" s="234"/>
      <c r="P35" s="95">
        <f>B14</f>
        <v>5</v>
      </c>
      <c r="Q35" s="114">
        <f>B14/A2</f>
        <v>5</v>
      </c>
      <c r="R35" s="245">
        <f>B14</f>
        <v>5</v>
      </c>
      <c r="S35" s="234">
        <f>B14/A2</f>
        <v>5</v>
      </c>
      <c r="T35" s="95">
        <f>B14</f>
        <v>5</v>
      </c>
      <c r="U35" s="114">
        <f>B14/A2</f>
        <v>5</v>
      </c>
      <c r="V35" s="245">
        <f>B14</f>
        <v>5</v>
      </c>
      <c r="W35" s="589">
        <f>B14/A2</f>
        <v>5</v>
      </c>
      <c r="X35" s="95">
        <f>B14</f>
        <v>5</v>
      </c>
      <c r="Y35" s="114">
        <f>B14/A2</f>
        <v>5</v>
      </c>
      <c r="Z35" s="245">
        <f>B14</f>
        <v>5</v>
      </c>
      <c r="AA35" s="234">
        <f>B14/A2</f>
        <v>5</v>
      </c>
      <c r="AB35" s="95">
        <f>B14</f>
        <v>5</v>
      </c>
      <c r="AC35" s="114">
        <f>B14/A2</f>
        <v>5</v>
      </c>
      <c r="AD35" s="245"/>
      <c r="AE35" s="234"/>
      <c r="AF35" s="95">
        <f>B14</f>
        <v>5</v>
      </c>
      <c r="AG35" s="131">
        <f>B14/A2</f>
        <v>5</v>
      </c>
      <c r="AH35" s="228">
        <f>B14</f>
        <v>5</v>
      </c>
      <c r="AI35" s="234">
        <f>B14/A2</f>
        <v>5</v>
      </c>
      <c r="AJ35" s="95">
        <f>B14</f>
        <v>5</v>
      </c>
      <c r="AK35" s="144">
        <f>B14/A2</f>
        <v>5</v>
      </c>
      <c r="AL35" s="245">
        <f>B14</f>
        <v>5</v>
      </c>
      <c r="AM35" s="234">
        <f>B14/A2</f>
        <v>5</v>
      </c>
      <c r="AN35" s="95"/>
      <c r="AO35" s="114"/>
      <c r="AP35" s="245"/>
      <c r="AQ35" s="234"/>
      <c r="AR35" s="95">
        <f>B14</f>
        <v>5</v>
      </c>
      <c r="AS35" s="114">
        <f>B14/A2</f>
        <v>5</v>
      </c>
      <c r="AT35" s="308">
        <f>B14</f>
        <v>5</v>
      </c>
      <c r="AU35" s="236">
        <f>B14/A2</f>
        <v>5</v>
      </c>
      <c r="AV35" s="308"/>
      <c r="AW35" s="236"/>
      <c r="AX35" s="245">
        <f>B14</f>
        <v>5</v>
      </c>
      <c r="AY35" s="234">
        <f>B14/A2</f>
        <v>5</v>
      </c>
      <c r="AZ35" s="308"/>
      <c r="BA35" s="236"/>
    </row>
    <row r="36" spans="1:53" ht="12.75">
      <c r="A36" s="48" t="s">
        <v>75</v>
      </c>
      <c r="B36" s="434"/>
      <c r="C36" s="189"/>
      <c r="D36" s="17"/>
      <c r="E36" s="41"/>
      <c r="F36" s="245"/>
      <c r="G36" s="204"/>
      <c r="H36" s="163"/>
      <c r="I36" s="41"/>
      <c r="J36" s="245"/>
      <c r="K36" s="208"/>
      <c r="L36" s="95"/>
      <c r="M36" s="114"/>
      <c r="N36" s="245"/>
      <c r="O36" s="234"/>
      <c r="P36" s="95"/>
      <c r="Q36" s="114"/>
      <c r="R36" s="245"/>
      <c r="S36" s="234"/>
      <c r="T36" s="95"/>
      <c r="U36" s="114"/>
      <c r="V36" s="245"/>
      <c r="W36" s="589"/>
      <c r="X36" s="95"/>
      <c r="Y36" s="114"/>
      <c r="Z36" s="245"/>
      <c r="AA36" s="234"/>
      <c r="AB36" s="95"/>
      <c r="AC36" s="114"/>
      <c r="AD36" s="245"/>
      <c r="AE36" s="234"/>
      <c r="AF36" s="95"/>
      <c r="AG36" s="131"/>
      <c r="AH36" s="160"/>
      <c r="AI36" s="119"/>
      <c r="AJ36" s="308">
        <f>B15</f>
        <v>25</v>
      </c>
      <c r="AK36" s="307">
        <f>B15/A2</f>
        <v>25</v>
      </c>
      <c r="AL36" s="245"/>
      <c r="AM36" s="234"/>
      <c r="AN36" s="95"/>
      <c r="AO36" s="114"/>
      <c r="AP36" s="245"/>
      <c r="AQ36" s="234"/>
      <c r="AR36" s="95"/>
      <c r="AS36" s="114"/>
      <c r="AT36" s="245"/>
      <c r="AU36" s="234"/>
      <c r="AV36" s="95"/>
      <c r="AW36" s="114"/>
      <c r="AX36" s="245"/>
      <c r="AY36" s="234"/>
      <c r="AZ36" s="95"/>
      <c r="BA36" s="114"/>
    </row>
    <row r="37" spans="1:53" ht="12.75">
      <c r="A37" s="49" t="s">
        <v>39</v>
      </c>
      <c r="B37" s="434"/>
      <c r="C37" s="189"/>
      <c r="D37" s="15"/>
      <c r="E37" s="544"/>
      <c r="F37" s="245"/>
      <c r="G37" s="204"/>
      <c r="H37" s="156"/>
      <c r="I37" s="544"/>
      <c r="J37" s="245"/>
      <c r="K37" s="208"/>
      <c r="L37" s="95"/>
      <c r="M37" s="114"/>
      <c r="N37" s="245"/>
      <c r="O37" s="234"/>
      <c r="P37" s="95"/>
      <c r="Q37" s="114"/>
      <c r="R37" s="245"/>
      <c r="S37" s="234"/>
      <c r="T37" s="95"/>
      <c r="U37" s="114"/>
      <c r="V37" s="245"/>
      <c r="W37" s="483"/>
      <c r="X37" s="95"/>
      <c r="Y37" s="114"/>
      <c r="Z37" s="245"/>
      <c r="AA37" s="234"/>
      <c r="AB37" s="95"/>
      <c r="AC37" s="114"/>
      <c r="AD37" s="245"/>
      <c r="AE37" s="234"/>
      <c r="AF37" s="95"/>
      <c r="AG37" s="131"/>
      <c r="AH37" s="228"/>
      <c r="AI37" s="234"/>
      <c r="AJ37" s="95"/>
      <c r="AK37" s="144"/>
      <c r="AL37" s="245"/>
      <c r="AM37" s="234"/>
      <c r="AN37" s="95"/>
      <c r="AO37" s="114"/>
      <c r="AP37" s="308">
        <f>B13</f>
        <v>41</v>
      </c>
      <c r="AQ37" s="236">
        <f>B13/A2</f>
        <v>41</v>
      </c>
      <c r="AR37" s="308">
        <f>B13</f>
        <v>41</v>
      </c>
      <c r="AS37" s="236">
        <f>AR37/A2</f>
        <v>41</v>
      </c>
      <c r="AT37" s="245"/>
      <c r="AU37" s="234"/>
      <c r="AV37" s="95"/>
      <c r="AW37" s="114"/>
      <c r="AX37" s="245"/>
      <c r="AY37" s="234"/>
      <c r="AZ37" s="95"/>
      <c r="BA37" s="114"/>
    </row>
    <row r="38" spans="1:53" ht="12.75">
      <c r="A38" s="50" t="s">
        <v>93</v>
      </c>
      <c r="B38" s="435"/>
      <c r="C38" s="190"/>
      <c r="D38" s="45"/>
      <c r="E38" s="545"/>
      <c r="F38" s="246"/>
      <c r="G38" s="205"/>
      <c r="H38" s="157"/>
      <c r="I38" s="545"/>
      <c r="J38" s="246"/>
      <c r="K38" s="209"/>
      <c r="L38" s="412">
        <f>B16</f>
        <v>150</v>
      </c>
      <c r="M38" s="527">
        <f>B16/A2</f>
        <v>150</v>
      </c>
      <c r="N38" s="246"/>
      <c r="O38" s="237"/>
      <c r="P38" s="473"/>
      <c r="Q38" s="115"/>
      <c r="R38" s="246"/>
      <c r="S38" s="237"/>
      <c r="T38" s="473"/>
      <c r="U38" s="115"/>
      <c r="V38" s="246"/>
      <c r="W38" s="484"/>
      <c r="X38" s="473"/>
      <c r="Y38" s="115"/>
      <c r="Z38" s="246"/>
      <c r="AA38" s="237"/>
      <c r="AB38" s="473"/>
      <c r="AC38" s="115"/>
      <c r="AD38" s="246"/>
      <c r="AE38" s="237"/>
      <c r="AF38" s="473"/>
      <c r="AG38" s="132"/>
      <c r="AH38" s="229"/>
      <c r="AI38" s="237"/>
      <c r="AJ38" s="473"/>
      <c r="AK38" s="145"/>
      <c r="AL38" s="246"/>
      <c r="AM38" s="237"/>
      <c r="AN38" s="473"/>
      <c r="AO38" s="115"/>
      <c r="AP38" s="246"/>
      <c r="AQ38" s="237"/>
      <c r="AR38" s="473"/>
      <c r="AS38" s="115"/>
      <c r="AT38" s="246"/>
      <c r="AU38" s="237"/>
      <c r="AV38" s="473"/>
      <c r="AW38" s="115"/>
      <c r="AX38" s="246"/>
      <c r="AY38" s="237"/>
      <c r="AZ38" s="473"/>
      <c r="BA38" s="115"/>
    </row>
    <row r="39" spans="1:53" ht="13.5" thickBot="1">
      <c r="A39" s="55"/>
      <c r="B39" s="432"/>
      <c r="C39" s="191"/>
      <c r="D39" s="27"/>
      <c r="E39" s="540"/>
      <c r="F39" s="520"/>
      <c r="G39" s="201"/>
      <c r="H39" s="153"/>
      <c r="I39" s="540"/>
      <c r="J39" s="520"/>
      <c r="K39" s="210"/>
      <c r="L39" s="92"/>
      <c r="M39" s="111"/>
      <c r="N39" s="240"/>
      <c r="O39" s="494"/>
      <c r="P39" s="92"/>
      <c r="Q39" s="111"/>
      <c r="R39" s="240"/>
      <c r="S39" s="494"/>
      <c r="T39" s="92"/>
      <c r="U39" s="111"/>
      <c r="V39" s="240"/>
      <c r="W39" s="480"/>
      <c r="X39" s="92"/>
      <c r="Y39" s="111"/>
      <c r="Z39" s="240"/>
      <c r="AA39" s="494"/>
      <c r="AB39" s="92"/>
      <c r="AC39" s="111"/>
      <c r="AD39" s="240"/>
      <c r="AE39" s="494"/>
      <c r="AF39" s="92"/>
      <c r="AG39" s="128"/>
      <c r="AH39" s="225"/>
      <c r="AI39" s="494"/>
      <c r="AJ39" s="92"/>
      <c r="AK39" s="141"/>
      <c r="AL39" s="240"/>
      <c r="AM39" s="494"/>
      <c r="AN39" s="92"/>
      <c r="AO39" s="111"/>
      <c r="AP39" s="240"/>
      <c r="AQ39" s="494"/>
      <c r="AR39" s="92"/>
      <c r="AS39" s="111"/>
      <c r="AT39" s="240"/>
      <c r="AU39" s="494"/>
      <c r="AV39" s="92"/>
      <c r="AW39" s="111"/>
      <c r="AX39" s="240"/>
      <c r="AY39" s="494"/>
      <c r="AZ39" s="92"/>
      <c r="BA39" s="111"/>
    </row>
    <row r="40" spans="1:53" ht="13.5" thickBot="1">
      <c r="A40" s="58" t="s">
        <v>36</v>
      </c>
      <c r="B40" s="192">
        <f>A4*1.075</f>
        <v>215</v>
      </c>
      <c r="C40" s="192">
        <f>(A4*1.075)/A2</f>
        <v>215</v>
      </c>
      <c r="D40" s="59">
        <f>A4*1.075</f>
        <v>215</v>
      </c>
      <c r="E40" s="541">
        <f>(A4*1.075)/A2</f>
        <v>215</v>
      </c>
      <c r="F40" s="598">
        <f>A4*1.075</f>
        <v>215</v>
      </c>
      <c r="G40" s="426">
        <f>(A4*1.075)/A2</f>
        <v>215</v>
      </c>
      <c r="H40" s="164">
        <f>A4*1.075</f>
        <v>215</v>
      </c>
      <c r="I40" s="541">
        <f>(A4*1.075)/A2</f>
        <v>215</v>
      </c>
      <c r="J40" s="593">
        <f>A4*1.075</f>
        <v>215</v>
      </c>
      <c r="K40" s="211">
        <f>(A4*1.075)/A2</f>
        <v>215</v>
      </c>
      <c r="L40" s="96"/>
      <c r="M40" s="112"/>
      <c r="N40" s="241"/>
      <c r="O40" s="495"/>
      <c r="P40" s="96">
        <f>A4*1.075</f>
        <v>215</v>
      </c>
      <c r="Q40" s="112">
        <f>(A4*1.075)/A2</f>
        <v>215</v>
      </c>
      <c r="R40" s="241">
        <f>A4*1.075</f>
        <v>215</v>
      </c>
      <c r="S40" s="495">
        <f>(A4*1.075)/A2</f>
        <v>215</v>
      </c>
      <c r="T40" s="96">
        <f>A4*1.075</f>
        <v>215</v>
      </c>
      <c r="U40" s="112">
        <f>(A4*1.075)/A2</f>
        <v>215</v>
      </c>
      <c r="V40" s="587">
        <f>A4*1.075</f>
        <v>215</v>
      </c>
      <c r="W40" s="481">
        <f>(A4*1.075)/A2</f>
        <v>215</v>
      </c>
      <c r="X40" s="96">
        <f>A4*1.075</f>
        <v>215</v>
      </c>
      <c r="Y40" s="112">
        <f>(A4*1.075)/A2</f>
        <v>215</v>
      </c>
      <c r="Z40" s="587">
        <f>A4*1.075</f>
        <v>215</v>
      </c>
      <c r="AA40" s="495">
        <f>(A4*1.075)/A2</f>
        <v>215</v>
      </c>
      <c r="AB40" s="96">
        <f>A4*1.075</f>
        <v>215</v>
      </c>
      <c r="AC40" s="112">
        <f>(A4*1.075)/A2</f>
        <v>215</v>
      </c>
      <c r="AD40" s="241">
        <f>A4*1.075</f>
        <v>215</v>
      </c>
      <c r="AE40" s="495">
        <f>(A4*1.075)/A2</f>
        <v>215</v>
      </c>
      <c r="AF40" s="93">
        <f>A4*1.075</f>
        <v>215</v>
      </c>
      <c r="AG40" s="129">
        <f>(A4*1.075)/A2</f>
        <v>215</v>
      </c>
      <c r="AH40" s="226">
        <f>A4*1.075</f>
        <v>215</v>
      </c>
      <c r="AI40" s="495">
        <f>(A4*1.075)/A2</f>
        <v>215</v>
      </c>
      <c r="AJ40" s="93">
        <f>A4*1.075</f>
        <v>215</v>
      </c>
      <c r="AK40" s="142">
        <f>(A4*1.075)/A2</f>
        <v>215</v>
      </c>
      <c r="AL40" s="241">
        <f>A4*1.075</f>
        <v>215</v>
      </c>
      <c r="AM40" s="495">
        <f>(A4*1.075)/A2</f>
        <v>215</v>
      </c>
      <c r="AN40" s="93"/>
      <c r="AO40" s="112"/>
      <c r="AP40" s="241"/>
      <c r="AQ40" s="495"/>
      <c r="AR40" s="93">
        <f>A4*1.075</f>
        <v>215</v>
      </c>
      <c r="AS40" s="112">
        <f>(A4*1.075)/A2</f>
        <v>215</v>
      </c>
      <c r="AT40" s="575">
        <f>A4*1.075</f>
        <v>215</v>
      </c>
      <c r="AU40" s="571">
        <f>(A4*1.075)/A2</f>
        <v>215</v>
      </c>
      <c r="AV40" s="569">
        <v>0</v>
      </c>
      <c r="AW40" s="391">
        <v>0</v>
      </c>
      <c r="AX40" s="575">
        <f>A4*1.075</f>
        <v>215</v>
      </c>
      <c r="AY40" s="571">
        <f>(A4*1.075)/A2</f>
        <v>215</v>
      </c>
      <c r="AZ40" s="569">
        <v>0</v>
      </c>
      <c r="BA40" s="391">
        <v>0</v>
      </c>
    </row>
    <row r="41" spans="1:53" ht="12.75">
      <c r="A41" s="56" t="s">
        <v>82</v>
      </c>
      <c r="B41" s="433">
        <f aca="true" t="shared" si="4" ref="B41:G41">B40*0.1116</f>
        <v>23.994</v>
      </c>
      <c r="C41" s="194">
        <f>C40*0.1116</f>
        <v>23.994</v>
      </c>
      <c r="D41" s="11">
        <f>D40*0.1116</f>
        <v>23.994</v>
      </c>
      <c r="E41" s="547">
        <f t="shared" si="4"/>
        <v>23.994</v>
      </c>
      <c r="F41" s="533">
        <f t="shared" si="4"/>
        <v>23.994</v>
      </c>
      <c r="G41" s="206">
        <f t="shared" si="4"/>
        <v>23.994</v>
      </c>
      <c r="H41" s="155">
        <f>H40*0.1116</f>
        <v>23.994</v>
      </c>
      <c r="I41" s="547">
        <f>I40*0.1116</f>
        <v>23.994</v>
      </c>
      <c r="J41" s="533">
        <f>J40*0.1116</f>
        <v>23.994</v>
      </c>
      <c r="K41" s="212">
        <f>K40*0.1116</f>
        <v>23.994</v>
      </c>
      <c r="L41" s="94"/>
      <c r="M41" s="511"/>
      <c r="N41" s="239"/>
      <c r="O41" s="496"/>
      <c r="P41" s="94">
        <f aca="true" t="shared" si="5" ref="P41:AG41">P40*0.1116</f>
        <v>23.994</v>
      </c>
      <c r="Q41" s="511">
        <f t="shared" si="5"/>
        <v>23.994</v>
      </c>
      <c r="R41" s="239">
        <f t="shared" si="5"/>
        <v>23.994</v>
      </c>
      <c r="S41" s="238">
        <f t="shared" si="5"/>
        <v>23.994</v>
      </c>
      <c r="T41" s="94">
        <f t="shared" si="5"/>
        <v>23.994</v>
      </c>
      <c r="U41" s="511">
        <f t="shared" si="5"/>
        <v>23.994</v>
      </c>
      <c r="V41" s="239">
        <f t="shared" si="5"/>
        <v>23.994</v>
      </c>
      <c r="W41" s="485">
        <f t="shared" si="5"/>
        <v>23.994</v>
      </c>
      <c r="X41" s="94">
        <f t="shared" si="5"/>
        <v>23.994</v>
      </c>
      <c r="Y41" s="511">
        <f t="shared" si="5"/>
        <v>23.994</v>
      </c>
      <c r="Z41" s="239">
        <f t="shared" si="5"/>
        <v>23.994</v>
      </c>
      <c r="AA41" s="238">
        <f t="shared" si="5"/>
        <v>23.994</v>
      </c>
      <c r="AB41" s="94">
        <f t="shared" si="5"/>
        <v>23.994</v>
      </c>
      <c r="AC41" s="511">
        <f t="shared" si="5"/>
        <v>23.994</v>
      </c>
      <c r="AD41" s="239">
        <f t="shared" si="5"/>
        <v>23.994</v>
      </c>
      <c r="AE41" s="238">
        <f t="shared" si="5"/>
        <v>23.994</v>
      </c>
      <c r="AF41" s="94">
        <f t="shared" si="5"/>
        <v>23.994</v>
      </c>
      <c r="AG41" s="134">
        <f t="shared" si="5"/>
        <v>23.994</v>
      </c>
      <c r="AH41" s="222">
        <f aca="true" t="shared" si="6" ref="AH41:AM41">AH40*0.1116</f>
        <v>23.994</v>
      </c>
      <c r="AI41" s="238">
        <f t="shared" si="6"/>
        <v>23.994</v>
      </c>
      <c r="AJ41" s="94">
        <f t="shared" si="6"/>
        <v>23.994</v>
      </c>
      <c r="AK41" s="147">
        <f t="shared" si="6"/>
        <v>23.994</v>
      </c>
      <c r="AL41" s="239">
        <f t="shared" si="6"/>
        <v>23.994</v>
      </c>
      <c r="AM41" s="238">
        <f t="shared" si="6"/>
        <v>23.994</v>
      </c>
      <c r="AN41" s="474"/>
      <c r="AO41" s="504"/>
      <c r="AP41" s="239"/>
      <c r="AQ41" s="512"/>
      <c r="AR41" s="94">
        <f aca="true" t="shared" si="7" ref="AR41:AW41">AR40*0.1116</f>
        <v>23.994</v>
      </c>
      <c r="AS41" s="511">
        <f t="shared" si="7"/>
        <v>23.994</v>
      </c>
      <c r="AT41" s="533">
        <f t="shared" si="7"/>
        <v>23.994</v>
      </c>
      <c r="AU41" s="238">
        <f t="shared" si="7"/>
        <v>23.994</v>
      </c>
      <c r="AV41" s="489">
        <f t="shared" si="7"/>
        <v>0</v>
      </c>
      <c r="AW41" s="392">
        <f t="shared" si="7"/>
        <v>0</v>
      </c>
      <c r="AX41" s="533">
        <f>AX40*0.1116</f>
        <v>23.994</v>
      </c>
      <c r="AY41" s="238">
        <f>AY40*0.1116</f>
        <v>23.994</v>
      </c>
      <c r="AZ41" s="489">
        <f>AZ40*0.1116</f>
        <v>0</v>
      </c>
      <c r="BA41" s="392">
        <f>BA40*0.1116</f>
        <v>0</v>
      </c>
    </row>
    <row r="42" spans="1:53" ht="12.75">
      <c r="A42" s="33" t="s">
        <v>65</v>
      </c>
      <c r="B42" s="430">
        <f aca="true" t="shared" si="8" ref="B42:G42">B40*0.8884</f>
        <v>191.006</v>
      </c>
      <c r="C42" s="189">
        <f t="shared" si="8"/>
        <v>191.006</v>
      </c>
      <c r="D42" s="13">
        <f>B40*0.8884</f>
        <v>191.006</v>
      </c>
      <c r="E42" s="544">
        <f t="shared" si="8"/>
        <v>191.006</v>
      </c>
      <c r="F42" s="531">
        <f t="shared" si="8"/>
        <v>191.006</v>
      </c>
      <c r="G42" s="204">
        <f t="shared" si="8"/>
        <v>191.006</v>
      </c>
      <c r="H42" s="151">
        <f>H40*0.8884</f>
        <v>191.006</v>
      </c>
      <c r="I42" s="544">
        <f>I40*0.8884</f>
        <v>191.006</v>
      </c>
      <c r="J42" s="531">
        <f>J40*0.8884</f>
        <v>191.006</v>
      </c>
      <c r="K42" s="208">
        <f>K40*0.8884</f>
        <v>191.006</v>
      </c>
      <c r="L42" s="90"/>
      <c r="M42" s="114"/>
      <c r="N42" s="242"/>
      <c r="O42" s="493"/>
      <c r="P42" s="90">
        <f aca="true" t="shared" si="9" ref="P42:AE42">P40*0.8884</f>
        <v>191.006</v>
      </c>
      <c r="Q42" s="114">
        <f t="shared" si="9"/>
        <v>191.006</v>
      </c>
      <c r="R42" s="242">
        <f t="shared" si="9"/>
        <v>191.006</v>
      </c>
      <c r="S42" s="234">
        <f t="shared" si="9"/>
        <v>191.006</v>
      </c>
      <c r="T42" s="90">
        <f t="shared" si="9"/>
        <v>191.006</v>
      </c>
      <c r="U42" s="114">
        <f t="shared" si="9"/>
        <v>191.006</v>
      </c>
      <c r="V42" s="242">
        <f>V40*0.8884</f>
        <v>191.006</v>
      </c>
      <c r="W42" s="483">
        <f>W40*0.8884</f>
        <v>191.006</v>
      </c>
      <c r="X42" s="90">
        <f>X40*0.8884</f>
        <v>191.006</v>
      </c>
      <c r="Y42" s="114">
        <f>Y40*0.8884</f>
        <v>191.006</v>
      </c>
      <c r="Z42" s="242">
        <f t="shared" si="9"/>
        <v>191.006</v>
      </c>
      <c r="AA42" s="234">
        <f t="shared" si="9"/>
        <v>191.006</v>
      </c>
      <c r="AB42" s="90">
        <f t="shared" si="9"/>
        <v>191.006</v>
      </c>
      <c r="AC42" s="114">
        <f t="shared" si="9"/>
        <v>191.006</v>
      </c>
      <c r="AD42" s="242">
        <f t="shared" si="9"/>
        <v>191.006</v>
      </c>
      <c r="AE42" s="234">
        <f t="shared" si="9"/>
        <v>191.006</v>
      </c>
      <c r="AF42" s="90">
        <f>AF40*0.8884</f>
        <v>191.006</v>
      </c>
      <c r="AG42" s="131">
        <f>AG40*0.8884</f>
        <v>191.006</v>
      </c>
      <c r="AH42" s="224">
        <f>AF40*0.8884</f>
        <v>191.006</v>
      </c>
      <c r="AI42" s="234">
        <f>AI40*0.8884</f>
        <v>191.006</v>
      </c>
      <c r="AJ42" s="90">
        <f>AH40*0.8884</f>
        <v>191.006</v>
      </c>
      <c r="AK42" s="144">
        <f>AK40*0.8884</f>
        <v>191.006</v>
      </c>
      <c r="AL42" s="242">
        <f>AL40*0.8884</f>
        <v>191.006</v>
      </c>
      <c r="AM42" s="234">
        <f>AM40*0.8884</f>
        <v>191.006</v>
      </c>
      <c r="AN42" s="475"/>
      <c r="AO42" s="505"/>
      <c r="AP42" s="242"/>
      <c r="AQ42" s="513"/>
      <c r="AR42" s="90">
        <f aca="true" t="shared" si="10" ref="AR42:AW42">AR40*0.8884</f>
        <v>191.006</v>
      </c>
      <c r="AS42" s="114">
        <f t="shared" si="10"/>
        <v>191.006</v>
      </c>
      <c r="AT42" s="531">
        <f t="shared" si="10"/>
        <v>191.006</v>
      </c>
      <c r="AU42" s="234">
        <f t="shared" si="10"/>
        <v>191.006</v>
      </c>
      <c r="AV42" s="472">
        <f t="shared" si="10"/>
        <v>0</v>
      </c>
      <c r="AW42" s="236">
        <f t="shared" si="10"/>
        <v>0</v>
      </c>
      <c r="AX42" s="531">
        <f>AX40*0.8884</f>
        <v>191.006</v>
      </c>
      <c r="AY42" s="234">
        <f>AY40*0.8884</f>
        <v>191.006</v>
      </c>
      <c r="AZ42" s="472">
        <f>AZ40*0.8884</f>
        <v>0</v>
      </c>
      <c r="BA42" s="236">
        <f>BA40*0.8884</f>
        <v>0</v>
      </c>
    </row>
    <row r="43" spans="1:53" ht="13.5" thickBot="1">
      <c r="A43" s="55"/>
      <c r="B43" s="432"/>
      <c r="C43" s="191"/>
      <c r="D43" s="27"/>
      <c r="E43" s="540"/>
      <c r="F43" s="520"/>
      <c r="G43" s="201"/>
      <c r="H43" s="153"/>
      <c r="I43" s="540"/>
      <c r="J43" s="520"/>
      <c r="K43" s="210"/>
      <c r="L43" s="92"/>
      <c r="M43" s="111"/>
      <c r="N43" s="240"/>
      <c r="O43" s="494"/>
      <c r="P43" s="92"/>
      <c r="Q43" s="111"/>
      <c r="R43" s="240"/>
      <c r="S43" s="494"/>
      <c r="T43" s="92"/>
      <c r="U43" s="111"/>
      <c r="V43" s="240"/>
      <c r="W43" s="480"/>
      <c r="X43" s="92"/>
      <c r="Y43" s="111"/>
      <c r="Z43" s="240"/>
      <c r="AA43" s="494"/>
      <c r="AB43" s="92"/>
      <c r="AC43" s="111"/>
      <c r="AD43" s="240"/>
      <c r="AE43" s="494"/>
      <c r="AF43" s="92"/>
      <c r="AG43" s="128"/>
      <c r="AH43" s="225"/>
      <c r="AI43" s="494"/>
      <c r="AJ43" s="92"/>
      <c r="AK43" s="141"/>
      <c r="AL43" s="240"/>
      <c r="AM43" s="494"/>
      <c r="AN43" s="92"/>
      <c r="AO43" s="111"/>
      <c r="AP43" s="240"/>
      <c r="AQ43" s="494"/>
      <c r="AR43" s="92"/>
      <c r="AS43" s="111"/>
      <c r="AT43" s="240"/>
      <c r="AU43" s="494"/>
      <c r="AV43" s="92"/>
      <c r="AW43" s="111"/>
      <c r="AX43" s="240"/>
      <c r="AY43" s="494"/>
      <c r="AZ43" s="92"/>
      <c r="BA43" s="111"/>
    </row>
    <row r="44" spans="1:53" ht="13.5" thickBot="1">
      <c r="A44" s="65" t="s">
        <v>21</v>
      </c>
      <c r="B44" s="388">
        <f>A4</f>
        <v>200</v>
      </c>
      <c r="C44" s="388">
        <f>A4/A2</f>
        <v>200</v>
      </c>
      <c r="D44" s="66">
        <f>A4</f>
        <v>200</v>
      </c>
      <c r="E44" s="596">
        <f>A4/A2</f>
        <v>200</v>
      </c>
      <c r="F44" s="576">
        <f>A4</f>
        <v>200</v>
      </c>
      <c r="G44" s="418">
        <f>A4/A2</f>
        <v>200</v>
      </c>
      <c r="H44" s="165">
        <f>A4</f>
        <v>200</v>
      </c>
      <c r="I44" s="596">
        <f>A4/A2</f>
        <v>200</v>
      </c>
      <c r="J44" s="576">
        <f>A4</f>
        <v>200</v>
      </c>
      <c r="K44" s="413">
        <f>A4/A2</f>
        <v>200</v>
      </c>
      <c r="L44" s="97"/>
      <c r="M44" s="121"/>
      <c r="N44" s="397"/>
      <c r="O44" s="580"/>
      <c r="P44" s="97">
        <f>A4</f>
        <v>200</v>
      </c>
      <c r="Q44" s="121">
        <f>A4/A2</f>
        <v>200</v>
      </c>
      <c r="R44" s="397">
        <f>A4</f>
        <v>200</v>
      </c>
      <c r="S44" s="580">
        <f>A4/A2</f>
        <v>200</v>
      </c>
      <c r="T44" s="97">
        <f>A4</f>
        <v>200</v>
      </c>
      <c r="U44" s="121">
        <f>A4/A2</f>
        <v>200</v>
      </c>
      <c r="V44" s="397">
        <f>A4</f>
        <v>200</v>
      </c>
      <c r="W44" s="590">
        <f>A4/A2</f>
        <v>200</v>
      </c>
      <c r="X44" s="97">
        <f>A4</f>
        <v>200</v>
      </c>
      <c r="Y44" s="121">
        <f>A4/A2</f>
        <v>200</v>
      </c>
      <c r="Z44" s="397">
        <f>A4</f>
        <v>200</v>
      </c>
      <c r="AA44" s="580">
        <f>A4/A2</f>
        <v>200</v>
      </c>
      <c r="AB44" s="97">
        <f>A4</f>
        <v>200</v>
      </c>
      <c r="AC44" s="121">
        <f>A4/A2</f>
        <v>200</v>
      </c>
      <c r="AD44" s="397">
        <f>A4</f>
        <v>200</v>
      </c>
      <c r="AE44" s="580">
        <f>A4/A2</f>
        <v>200</v>
      </c>
      <c r="AF44" s="97">
        <f>A4</f>
        <v>200</v>
      </c>
      <c r="AG44" s="159">
        <f>A4/A2</f>
        <v>200</v>
      </c>
      <c r="AH44" s="404">
        <f>A4</f>
        <v>200</v>
      </c>
      <c r="AI44" s="580">
        <f>A4/A2</f>
        <v>200</v>
      </c>
      <c r="AJ44" s="97">
        <f>A4</f>
        <v>200</v>
      </c>
      <c r="AK44" s="162">
        <f>A4/A2</f>
        <v>200</v>
      </c>
      <c r="AL44" s="397">
        <f>A4</f>
        <v>200</v>
      </c>
      <c r="AM44" s="580">
        <f>A4/A2</f>
        <v>200</v>
      </c>
      <c r="AN44" s="97">
        <f>A4</f>
        <v>200</v>
      </c>
      <c r="AO44" s="121">
        <f>A4/A2</f>
        <v>200</v>
      </c>
      <c r="AP44" s="397"/>
      <c r="AQ44" s="580"/>
      <c r="AR44" s="97">
        <f>A4</f>
        <v>200</v>
      </c>
      <c r="AS44" s="121">
        <f>A4/A2</f>
        <v>200</v>
      </c>
      <c r="AT44" s="576">
        <f>A4</f>
        <v>200</v>
      </c>
      <c r="AU44" s="572">
        <f>A4/A2</f>
        <v>200</v>
      </c>
      <c r="AV44" s="97">
        <f>A4</f>
        <v>200</v>
      </c>
      <c r="AW44" s="121">
        <f>A4/A2</f>
        <v>200</v>
      </c>
      <c r="AX44" s="576">
        <f>A4</f>
        <v>200</v>
      </c>
      <c r="AY44" s="572">
        <f>A4/A2</f>
        <v>200</v>
      </c>
      <c r="AZ44" s="97">
        <f>A4</f>
        <v>200</v>
      </c>
      <c r="BA44" s="567">
        <f>A4/A2</f>
        <v>200</v>
      </c>
    </row>
    <row r="45" spans="1:53" ht="12.75">
      <c r="A45" s="64" t="s">
        <v>4</v>
      </c>
      <c r="B45" s="433"/>
      <c r="C45" s="193"/>
      <c r="D45" s="11"/>
      <c r="E45" s="542"/>
      <c r="F45" s="533"/>
      <c r="G45" s="198"/>
      <c r="H45" s="155"/>
      <c r="I45" s="542"/>
      <c r="J45" s="533"/>
      <c r="K45" s="213"/>
      <c r="L45" s="94"/>
      <c r="M45" s="113"/>
      <c r="N45" s="239"/>
      <c r="O45" s="496"/>
      <c r="P45" s="94"/>
      <c r="Q45" s="113"/>
      <c r="R45" s="239"/>
      <c r="S45" s="496"/>
      <c r="T45" s="94"/>
      <c r="U45" s="113"/>
      <c r="V45" s="239"/>
      <c r="W45" s="482"/>
      <c r="X45" s="94"/>
      <c r="Y45" s="113"/>
      <c r="Z45" s="239"/>
      <c r="AA45" s="496"/>
      <c r="AB45" s="94"/>
      <c r="AC45" s="113"/>
      <c r="AD45" s="239"/>
      <c r="AE45" s="496"/>
      <c r="AF45" s="94"/>
      <c r="AG45" s="130"/>
      <c r="AH45" s="222"/>
      <c r="AI45" s="496"/>
      <c r="AJ45" s="94"/>
      <c r="AK45" s="143"/>
      <c r="AL45" s="239"/>
      <c r="AM45" s="496"/>
      <c r="AN45" s="94"/>
      <c r="AO45" s="113"/>
      <c r="AP45" s="239"/>
      <c r="AQ45" s="496"/>
      <c r="AR45" s="94"/>
      <c r="AS45" s="113"/>
      <c r="AT45" s="239"/>
      <c r="AU45" s="496"/>
      <c r="AV45" s="94"/>
      <c r="AW45" s="113"/>
      <c r="AX45" s="239"/>
      <c r="AY45" s="496"/>
      <c r="AZ45" s="94"/>
      <c r="BA45" s="113"/>
    </row>
    <row r="46" spans="1:53" ht="12.75">
      <c r="A46" s="33" t="s">
        <v>0</v>
      </c>
      <c r="B46" s="430"/>
      <c r="C46" s="181"/>
      <c r="D46" s="13"/>
      <c r="E46" s="538"/>
      <c r="F46" s="531"/>
      <c r="G46" s="199"/>
      <c r="H46" s="151"/>
      <c r="I46" s="538"/>
      <c r="J46" s="531"/>
      <c r="K46" s="207"/>
      <c r="L46" s="90"/>
      <c r="M46" s="109"/>
      <c r="N46" s="472">
        <f>N22/4</f>
        <v>50</v>
      </c>
      <c r="O46" s="498">
        <f>(A4*0.25)/A2</f>
        <v>50</v>
      </c>
      <c r="P46" s="90"/>
      <c r="Q46" s="109"/>
      <c r="R46" s="507">
        <f>A4/3</f>
        <v>66.66666666666667</v>
      </c>
      <c r="S46" s="498">
        <f>(A4/3)/A2</f>
        <v>66.66666666666667</v>
      </c>
      <c r="T46" s="90"/>
      <c r="U46" s="109"/>
      <c r="V46" s="242"/>
      <c r="W46" s="478"/>
      <c r="X46" s="90"/>
      <c r="Y46" s="109"/>
      <c r="Z46" s="242"/>
      <c r="AA46" s="493"/>
      <c r="AB46" s="90"/>
      <c r="AC46" s="109"/>
      <c r="AD46" s="242"/>
      <c r="AE46" s="493"/>
      <c r="AF46" s="90"/>
      <c r="AG46" s="126"/>
      <c r="AH46" s="224"/>
      <c r="AI46" s="493"/>
      <c r="AJ46" s="90"/>
      <c r="AK46" s="139"/>
      <c r="AL46" s="242"/>
      <c r="AM46" s="493"/>
      <c r="AN46" s="90"/>
      <c r="AO46" s="109"/>
      <c r="AP46" s="242"/>
      <c r="AQ46" s="493"/>
      <c r="AR46" s="90"/>
      <c r="AS46" s="109"/>
      <c r="AT46" s="242"/>
      <c r="AU46" s="493"/>
      <c r="AV46" s="90"/>
      <c r="AW46" s="109"/>
      <c r="AX46" s="242"/>
      <c r="AY46" s="493"/>
      <c r="AZ46" s="90"/>
      <c r="BA46" s="109"/>
    </row>
    <row r="47" spans="1:53" ht="12.75">
      <c r="A47" s="34" t="s">
        <v>40</v>
      </c>
      <c r="B47" s="430">
        <f>A4</f>
        <v>200</v>
      </c>
      <c r="C47" s="181">
        <f>A4/A2</f>
        <v>200</v>
      </c>
      <c r="D47" s="13">
        <f>B44</f>
        <v>200</v>
      </c>
      <c r="E47" s="538">
        <f aca="true" t="shared" si="11" ref="E47:K47">E44</f>
        <v>200</v>
      </c>
      <c r="F47" s="531">
        <f t="shared" si="11"/>
        <v>200</v>
      </c>
      <c r="G47" s="199">
        <f t="shared" si="11"/>
        <v>200</v>
      </c>
      <c r="H47" s="151">
        <f t="shared" si="11"/>
        <v>200</v>
      </c>
      <c r="I47" s="538">
        <f t="shared" si="11"/>
        <v>200</v>
      </c>
      <c r="J47" s="531">
        <f t="shared" si="11"/>
        <v>200</v>
      </c>
      <c r="K47" s="207">
        <f t="shared" si="11"/>
        <v>200</v>
      </c>
      <c r="L47" s="90"/>
      <c r="M47" s="109"/>
      <c r="N47" s="472">
        <f>N22/2</f>
        <v>100</v>
      </c>
      <c r="O47" s="498">
        <f>(A4*0.5)/A2</f>
        <v>100</v>
      </c>
      <c r="P47" s="90"/>
      <c r="Q47" s="109"/>
      <c r="R47" s="507">
        <f>A4/3</f>
        <v>66.66666666666667</v>
      </c>
      <c r="S47" s="498">
        <f>(A4/3)/A2</f>
        <v>66.66666666666667</v>
      </c>
      <c r="T47" s="90"/>
      <c r="U47" s="109"/>
      <c r="V47" s="242">
        <f>V44*0.25</f>
        <v>50</v>
      </c>
      <c r="W47" s="478">
        <f>W44*0.25</f>
        <v>50</v>
      </c>
      <c r="X47" s="472">
        <f>X44*0.25</f>
        <v>50</v>
      </c>
      <c r="Y47" s="498">
        <f>Y44*0.25</f>
        <v>50</v>
      </c>
      <c r="Z47" s="242"/>
      <c r="AA47" s="493"/>
      <c r="AB47" s="472">
        <f>A4*0.25</f>
        <v>50</v>
      </c>
      <c r="AC47" s="498">
        <f>(A4*0.25)/A2</f>
        <v>50</v>
      </c>
      <c r="AD47" s="242">
        <f>A4</f>
        <v>200</v>
      </c>
      <c r="AE47" s="493">
        <f>A4/A2</f>
        <v>200</v>
      </c>
      <c r="AF47" s="90">
        <f>AF44-AF54</f>
        <v>100</v>
      </c>
      <c r="AG47" s="126">
        <f>AG44-AG54</f>
        <v>100</v>
      </c>
      <c r="AH47" s="224">
        <f>AH44-AF54</f>
        <v>100</v>
      </c>
      <c r="AI47" s="493">
        <f>AI44-AI54</f>
        <v>100</v>
      </c>
      <c r="AJ47" s="90">
        <f>AH44-AH54</f>
        <v>100</v>
      </c>
      <c r="AK47" s="139">
        <f>AK44-AK54</f>
        <v>100</v>
      </c>
      <c r="AL47" s="242">
        <f>AL44-AL54</f>
        <v>100</v>
      </c>
      <c r="AM47" s="493">
        <f>AM44-AM54</f>
        <v>100</v>
      </c>
      <c r="AN47" s="472">
        <f>A4</f>
        <v>200</v>
      </c>
      <c r="AO47" s="498">
        <f>A4/A2</f>
        <v>200</v>
      </c>
      <c r="AP47" s="242"/>
      <c r="AQ47" s="493"/>
      <c r="AR47" s="90">
        <f>A4</f>
        <v>200</v>
      </c>
      <c r="AS47" s="109">
        <f>A4/A2</f>
        <v>200</v>
      </c>
      <c r="AT47" s="242">
        <f>AT44</f>
        <v>200</v>
      </c>
      <c r="AU47" s="493">
        <f>AU44</f>
        <v>200</v>
      </c>
      <c r="AV47" s="90">
        <f>AV44</f>
        <v>200</v>
      </c>
      <c r="AW47" s="109">
        <f>AW44</f>
        <v>200</v>
      </c>
      <c r="AX47" s="507"/>
      <c r="AY47" s="573"/>
      <c r="AZ47" s="472">
        <f>A4</f>
        <v>200</v>
      </c>
      <c r="BA47" s="498">
        <f>A4/A2</f>
        <v>200</v>
      </c>
    </row>
    <row r="48" spans="1:53" ht="12.75">
      <c r="A48" s="33" t="s">
        <v>2</v>
      </c>
      <c r="B48" s="430"/>
      <c r="C48" s="181"/>
      <c r="D48" s="13"/>
      <c r="E48" s="538"/>
      <c r="F48" s="531"/>
      <c r="G48" s="199"/>
      <c r="H48" s="151"/>
      <c r="I48" s="538"/>
      <c r="J48" s="531"/>
      <c r="K48" s="207"/>
      <c r="L48" s="90"/>
      <c r="M48" s="109"/>
      <c r="N48" s="472">
        <f>N22/4</f>
        <v>50</v>
      </c>
      <c r="O48" s="498">
        <f>(A4*0.25)/A2</f>
        <v>50</v>
      </c>
      <c r="P48" s="90"/>
      <c r="Q48" s="109"/>
      <c r="R48" s="242"/>
      <c r="S48" s="493"/>
      <c r="T48" s="90"/>
      <c r="U48" s="109"/>
      <c r="V48" s="242"/>
      <c r="W48" s="478"/>
      <c r="X48" s="90"/>
      <c r="Y48" s="109"/>
      <c r="Z48" s="242"/>
      <c r="AA48" s="493"/>
      <c r="AB48" s="90"/>
      <c r="AC48" s="109"/>
      <c r="AD48" s="242"/>
      <c r="AE48" s="493"/>
      <c r="AF48" s="90"/>
      <c r="AG48" s="126"/>
      <c r="AH48" s="224"/>
      <c r="AI48" s="493"/>
      <c r="AJ48" s="90"/>
      <c r="AK48" s="139"/>
      <c r="AL48" s="242"/>
      <c r="AM48" s="493"/>
      <c r="AN48" s="90"/>
      <c r="AO48" s="109"/>
      <c r="AP48" s="242"/>
      <c r="AQ48" s="493"/>
      <c r="AR48" s="90"/>
      <c r="AS48" s="109"/>
      <c r="AT48" s="242"/>
      <c r="AU48" s="493"/>
      <c r="AV48" s="90"/>
      <c r="AW48" s="109"/>
      <c r="AX48" s="242"/>
      <c r="AY48" s="493"/>
      <c r="AZ48" s="90"/>
      <c r="BA48" s="109"/>
    </row>
    <row r="49" spans="1:53" ht="12.75">
      <c r="A49" s="33" t="s">
        <v>3</v>
      </c>
      <c r="B49" s="430"/>
      <c r="C49" s="181"/>
      <c r="D49" s="13"/>
      <c r="E49" s="538"/>
      <c r="F49" s="531"/>
      <c r="G49" s="199"/>
      <c r="H49" s="151"/>
      <c r="I49" s="538"/>
      <c r="J49" s="531"/>
      <c r="K49" s="207"/>
      <c r="L49" s="90"/>
      <c r="M49" s="109"/>
      <c r="N49" s="242"/>
      <c r="O49" s="493"/>
      <c r="P49" s="472">
        <f>A4</f>
        <v>200</v>
      </c>
      <c r="Q49" s="498">
        <f>A4/A2</f>
        <v>200</v>
      </c>
      <c r="R49" s="242"/>
      <c r="S49" s="493"/>
      <c r="T49" s="90"/>
      <c r="U49" s="109"/>
      <c r="V49" s="242"/>
      <c r="W49" s="478"/>
      <c r="X49" s="90"/>
      <c r="Y49" s="109"/>
      <c r="Z49" s="242"/>
      <c r="AA49" s="493"/>
      <c r="AB49" s="90"/>
      <c r="AC49" s="109"/>
      <c r="AD49" s="242"/>
      <c r="AE49" s="493"/>
      <c r="AF49" s="90"/>
      <c r="AG49" s="126"/>
      <c r="AH49" s="224"/>
      <c r="AI49" s="493"/>
      <c r="AJ49" s="90"/>
      <c r="AK49" s="139"/>
      <c r="AL49" s="242"/>
      <c r="AM49" s="493"/>
      <c r="AN49" s="90"/>
      <c r="AO49" s="109"/>
      <c r="AP49" s="242"/>
      <c r="AQ49" s="493"/>
      <c r="AR49" s="90"/>
      <c r="AS49" s="109"/>
      <c r="AT49" s="242"/>
      <c r="AU49" s="493"/>
      <c r="AV49" s="90"/>
      <c r="AW49" s="109"/>
      <c r="AX49" s="242"/>
      <c r="AY49" s="493"/>
      <c r="AZ49" s="90"/>
      <c r="BA49" s="109"/>
    </row>
    <row r="50" spans="1:53" ht="12.75">
      <c r="A50" s="33" t="s">
        <v>120</v>
      </c>
      <c r="B50" s="430"/>
      <c r="C50" s="181"/>
      <c r="D50" s="13"/>
      <c r="E50" s="538"/>
      <c r="F50" s="531"/>
      <c r="G50" s="199"/>
      <c r="H50" s="151"/>
      <c r="I50" s="538"/>
      <c r="J50" s="531"/>
      <c r="K50" s="207"/>
      <c r="L50" s="90"/>
      <c r="M50" s="109"/>
      <c r="N50" s="242"/>
      <c r="O50" s="493"/>
      <c r="P50" s="90"/>
      <c r="Q50" s="109"/>
      <c r="R50" s="472">
        <f>A4/3</f>
        <v>66.66666666666667</v>
      </c>
      <c r="S50" s="498">
        <f>(A4/3)/A2</f>
        <v>66.66666666666667</v>
      </c>
      <c r="T50" s="90"/>
      <c r="U50" s="109"/>
      <c r="V50" s="242"/>
      <c r="W50" s="478"/>
      <c r="X50" s="90"/>
      <c r="Y50" s="109"/>
      <c r="Z50" s="242"/>
      <c r="AA50" s="493"/>
      <c r="AB50" s="90"/>
      <c r="AC50" s="109"/>
      <c r="AD50" s="242"/>
      <c r="AE50" s="493"/>
      <c r="AF50" s="90"/>
      <c r="AG50" s="126"/>
      <c r="AH50" s="224"/>
      <c r="AI50" s="493"/>
      <c r="AJ50" s="90"/>
      <c r="AK50" s="139"/>
      <c r="AL50" s="242"/>
      <c r="AM50" s="493"/>
      <c r="AN50" s="90"/>
      <c r="AO50" s="109"/>
      <c r="AP50" s="242"/>
      <c r="AQ50" s="493"/>
      <c r="AR50" s="90"/>
      <c r="AS50" s="109"/>
      <c r="AT50" s="242"/>
      <c r="AU50" s="493"/>
      <c r="AV50" s="90"/>
      <c r="AW50" s="109"/>
      <c r="AX50" s="242"/>
      <c r="AY50" s="493"/>
      <c r="AZ50" s="90"/>
      <c r="BA50" s="109"/>
    </row>
    <row r="51" spans="1:53" ht="12.75">
      <c r="A51" s="31" t="s">
        <v>15</v>
      </c>
      <c r="B51" s="430"/>
      <c r="C51" s="181"/>
      <c r="D51" s="13"/>
      <c r="E51" s="538"/>
      <c r="F51" s="531"/>
      <c r="G51" s="199"/>
      <c r="H51" s="151"/>
      <c r="I51" s="538"/>
      <c r="J51" s="531"/>
      <c r="K51" s="207"/>
      <c r="L51" s="90"/>
      <c r="M51" s="109"/>
      <c r="N51" s="242"/>
      <c r="O51" s="493"/>
      <c r="P51" s="90"/>
      <c r="Q51" s="109"/>
      <c r="R51" s="242"/>
      <c r="S51" s="493"/>
      <c r="T51" s="472">
        <f>A4</f>
        <v>200</v>
      </c>
      <c r="U51" s="498">
        <f>A4/A2</f>
        <v>200</v>
      </c>
      <c r="V51" s="472">
        <f>V44*0.75</f>
        <v>150</v>
      </c>
      <c r="W51" s="389">
        <f>W44*0.75</f>
        <v>150</v>
      </c>
      <c r="X51" s="472">
        <f>X44*0.75</f>
        <v>150</v>
      </c>
      <c r="Y51" s="498">
        <f>Y44*0.75</f>
        <v>150</v>
      </c>
      <c r="Z51" s="242"/>
      <c r="AA51" s="493"/>
      <c r="AB51" s="90"/>
      <c r="AC51" s="109"/>
      <c r="AD51" s="242"/>
      <c r="AE51" s="493"/>
      <c r="AF51" s="90"/>
      <c r="AG51" s="126"/>
      <c r="AH51" s="224"/>
      <c r="AI51" s="493"/>
      <c r="AJ51" s="90"/>
      <c r="AK51" s="139"/>
      <c r="AL51" s="242"/>
      <c r="AM51" s="493"/>
      <c r="AN51" s="90"/>
      <c r="AO51" s="109"/>
      <c r="AP51" s="242"/>
      <c r="AQ51" s="493"/>
      <c r="AR51" s="90"/>
      <c r="AS51" s="109"/>
      <c r="AT51" s="242"/>
      <c r="AU51" s="493"/>
      <c r="AV51" s="90"/>
      <c r="AW51" s="109"/>
      <c r="AX51" s="242"/>
      <c r="AY51" s="493"/>
      <c r="AZ51" s="90"/>
      <c r="BA51" s="109"/>
    </row>
    <row r="52" spans="1:53" ht="12.75">
      <c r="A52" s="31" t="s">
        <v>5</v>
      </c>
      <c r="B52" s="430"/>
      <c r="C52" s="181"/>
      <c r="D52" s="13"/>
      <c r="E52" s="538"/>
      <c r="F52" s="531"/>
      <c r="G52" s="199"/>
      <c r="H52" s="151"/>
      <c r="I52" s="538"/>
      <c r="J52" s="531"/>
      <c r="K52" s="207"/>
      <c r="L52" s="90"/>
      <c r="M52" s="109"/>
      <c r="N52" s="242"/>
      <c r="O52" s="493"/>
      <c r="P52" s="90"/>
      <c r="Q52" s="109"/>
      <c r="R52" s="242"/>
      <c r="S52" s="493"/>
      <c r="T52" s="90"/>
      <c r="U52" s="109"/>
      <c r="V52" s="242"/>
      <c r="W52" s="478"/>
      <c r="X52" s="90"/>
      <c r="Y52" s="109"/>
      <c r="Z52" s="472">
        <f>A4</f>
        <v>200</v>
      </c>
      <c r="AA52" s="498">
        <f>A4/A2</f>
        <v>200</v>
      </c>
      <c r="AB52" s="90"/>
      <c r="AC52" s="109"/>
      <c r="AD52" s="242"/>
      <c r="AE52" s="493"/>
      <c r="AF52" s="90"/>
      <c r="AG52" s="126"/>
      <c r="AH52" s="224"/>
      <c r="AI52" s="493"/>
      <c r="AJ52" s="90"/>
      <c r="AK52" s="139"/>
      <c r="AL52" s="242"/>
      <c r="AM52" s="493"/>
      <c r="AN52" s="90"/>
      <c r="AO52" s="109"/>
      <c r="AP52" s="242"/>
      <c r="AQ52" s="493"/>
      <c r="AR52" s="90"/>
      <c r="AS52" s="109"/>
      <c r="AT52" s="242"/>
      <c r="AU52" s="493"/>
      <c r="AV52" s="90"/>
      <c r="AW52" s="109"/>
      <c r="AX52" s="242"/>
      <c r="AY52" s="493"/>
      <c r="AZ52" s="90"/>
      <c r="BA52" s="109"/>
    </row>
    <row r="53" spans="1:53" ht="12.75">
      <c r="A53" s="31" t="s">
        <v>84</v>
      </c>
      <c r="B53" s="430"/>
      <c r="C53" s="181"/>
      <c r="D53" s="13"/>
      <c r="E53" s="538"/>
      <c r="F53" s="531"/>
      <c r="G53" s="199"/>
      <c r="H53" s="151"/>
      <c r="I53" s="538"/>
      <c r="J53" s="531"/>
      <c r="K53" s="207"/>
      <c r="L53" s="90"/>
      <c r="M53" s="109"/>
      <c r="N53" s="242"/>
      <c r="O53" s="493"/>
      <c r="P53" s="90"/>
      <c r="Q53" s="109"/>
      <c r="R53" s="242"/>
      <c r="S53" s="493"/>
      <c r="T53" s="90"/>
      <c r="U53" s="109"/>
      <c r="V53" s="242"/>
      <c r="W53" s="478"/>
      <c r="X53" s="90"/>
      <c r="Y53" s="109"/>
      <c r="Z53" s="242"/>
      <c r="AA53" s="493"/>
      <c r="AB53" s="472">
        <f>A4*0.75</f>
        <v>150</v>
      </c>
      <c r="AC53" s="498">
        <f>(A4*0.75)/A2</f>
        <v>150</v>
      </c>
      <c r="AD53" s="242"/>
      <c r="AE53" s="493"/>
      <c r="AF53" s="90"/>
      <c r="AG53" s="126"/>
      <c r="AH53" s="224"/>
      <c r="AI53" s="493"/>
      <c r="AJ53" s="90"/>
      <c r="AK53" s="139"/>
      <c r="AL53" s="242"/>
      <c r="AM53" s="493"/>
      <c r="AN53" s="90"/>
      <c r="AO53" s="109"/>
      <c r="AP53" s="242"/>
      <c r="AQ53" s="493"/>
      <c r="AR53" s="90"/>
      <c r="AS53" s="109"/>
      <c r="AT53" s="242"/>
      <c r="AU53" s="493"/>
      <c r="AV53" s="90"/>
      <c r="AW53" s="109"/>
      <c r="AX53" s="242"/>
      <c r="AY53" s="493"/>
      <c r="AZ53" s="90"/>
      <c r="BA53" s="109"/>
    </row>
    <row r="54" spans="1:53" ht="12.75">
      <c r="A54" s="382" t="s">
        <v>48</v>
      </c>
      <c r="B54" s="432"/>
      <c r="C54" s="191"/>
      <c r="D54" s="27"/>
      <c r="E54" s="540"/>
      <c r="F54" s="520"/>
      <c r="G54" s="201"/>
      <c r="H54" s="153"/>
      <c r="I54" s="540"/>
      <c r="J54" s="520"/>
      <c r="K54" s="210"/>
      <c r="L54" s="92"/>
      <c r="M54" s="111"/>
      <c r="N54" s="240"/>
      <c r="O54" s="494"/>
      <c r="P54" s="92"/>
      <c r="Q54" s="111"/>
      <c r="R54" s="240"/>
      <c r="S54" s="494"/>
      <c r="T54" s="92"/>
      <c r="U54" s="111"/>
      <c r="V54" s="240"/>
      <c r="W54" s="480"/>
      <c r="X54" s="92"/>
      <c r="Y54" s="111"/>
      <c r="Z54" s="240"/>
      <c r="AA54" s="494"/>
      <c r="AB54" s="92"/>
      <c r="AC54" s="111"/>
      <c r="AD54" s="240"/>
      <c r="AE54" s="494"/>
      <c r="AF54" s="402">
        <f>IF(A4=0,0,100)</f>
        <v>100</v>
      </c>
      <c r="AG54" s="399">
        <f>AF54/A2</f>
        <v>100</v>
      </c>
      <c r="AH54" s="400">
        <f>IF(A4=0,0,100)</f>
        <v>100</v>
      </c>
      <c r="AI54" s="584">
        <f>AH54/A2</f>
        <v>100</v>
      </c>
      <c r="AJ54" s="402">
        <f>IF(A4=0,0,100)</f>
        <v>100</v>
      </c>
      <c r="AK54" s="401">
        <f>AJ54/A2</f>
        <v>100</v>
      </c>
      <c r="AL54" s="402">
        <f>IF(A4=0,0,100)</f>
        <v>100</v>
      </c>
      <c r="AM54" s="584">
        <f>AL54/A2</f>
        <v>100</v>
      </c>
      <c r="AN54" s="92"/>
      <c r="AO54" s="111"/>
      <c r="AP54" s="240"/>
      <c r="AQ54" s="494"/>
      <c r="AR54" s="92"/>
      <c r="AS54" s="111"/>
      <c r="AT54" s="240"/>
      <c r="AU54" s="494"/>
      <c r="AV54" s="92"/>
      <c r="AW54" s="111"/>
      <c r="AX54" s="240"/>
      <c r="AY54" s="494"/>
      <c r="AZ54" s="92"/>
      <c r="BA54" s="111"/>
    </row>
    <row r="55" spans="1:53" ht="13.5" thickBot="1">
      <c r="A55" s="459" t="s">
        <v>113</v>
      </c>
      <c r="B55" s="436"/>
      <c r="C55" s="419"/>
      <c r="D55" s="384"/>
      <c r="E55" s="597"/>
      <c r="F55" s="594"/>
      <c r="G55" s="420"/>
      <c r="H55" s="386"/>
      <c r="I55" s="597"/>
      <c r="J55" s="594"/>
      <c r="K55" s="414"/>
      <c r="L55" s="385"/>
      <c r="M55" s="568"/>
      <c r="N55" s="579"/>
      <c r="O55" s="578"/>
      <c r="P55" s="570"/>
      <c r="Q55" s="568"/>
      <c r="R55" s="579"/>
      <c r="S55" s="578"/>
      <c r="T55" s="570"/>
      <c r="U55" s="568"/>
      <c r="V55" s="579"/>
      <c r="W55" s="591"/>
      <c r="X55" s="570"/>
      <c r="Y55" s="568"/>
      <c r="Z55" s="579"/>
      <c r="AA55" s="578"/>
      <c r="AB55" s="570"/>
      <c r="AC55" s="568"/>
      <c r="AD55" s="579"/>
      <c r="AE55" s="578"/>
      <c r="AF55" s="586"/>
      <c r="AG55" s="403"/>
      <c r="AH55" s="398"/>
      <c r="AI55" s="585"/>
      <c r="AJ55" s="586"/>
      <c r="AK55" s="403"/>
      <c r="AL55" s="398"/>
      <c r="AM55" s="585"/>
      <c r="AN55" s="570"/>
      <c r="AO55" s="568"/>
      <c r="AP55" s="579"/>
      <c r="AQ55" s="578"/>
      <c r="AR55" s="570"/>
      <c r="AS55" s="568"/>
      <c r="AT55" s="579"/>
      <c r="AU55" s="578"/>
      <c r="AV55" s="570"/>
      <c r="AW55" s="568"/>
      <c r="AX55" s="577">
        <f>AX44</f>
        <v>200</v>
      </c>
      <c r="AY55" s="574">
        <f>AY44</f>
        <v>200</v>
      </c>
      <c r="AZ55" s="570"/>
      <c r="BA55" s="568"/>
    </row>
    <row r="56" spans="1:49" ht="12.75">
      <c r="A56" s="383"/>
      <c r="B56" s="383"/>
      <c r="C56" s="383"/>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c r="AM56" s="383"/>
      <c r="AN56" s="383"/>
      <c r="AO56" s="383"/>
      <c r="AP56" s="383"/>
      <c r="AQ56" s="383"/>
      <c r="AR56" s="383"/>
      <c r="AS56" s="383"/>
      <c r="AT56" s="6"/>
      <c r="AU56" s="6"/>
      <c r="AV56" s="6"/>
      <c r="AW56" s="6"/>
    </row>
  </sheetData>
  <sheetProtection sheet="1"/>
  <mergeCells count="35">
    <mergeCell ref="AZ19:BA19"/>
    <mergeCell ref="H18:I18"/>
    <mergeCell ref="J18:K18"/>
    <mergeCell ref="AB19:AC19"/>
    <mergeCell ref="AL18:AM18"/>
    <mergeCell ref="AH18:AI18"/>
    <mergeCell ref="AF17:AG18"/>
    <mergeCell ref="AH17:AK17"/>
    <mergeCell ref="L18:M18"/>
    <mergeCell ref="AJ18:AK18"/>
    <mergeCell ref="AD18:AE18"/>
    <mergeCell ref="B19:C19"/>
    <mergeCell ref="D19:E19"/>
    <mergeCell ref="F19:G19"/>
    <mergeCell ref="J19:K19"/>
    <mergeCell ref="L19:M19"/>
    <mergeCell ref="V19:W19"/>
    <mergeCell ref="H19:I19"/>
    <mergeCell ref="AT19:AU19"/>
    <mergeCell ref="X19:Y19"/>
    <mergeCell ref="Z19:AA19"/>
    <mergeCell ref="T19:U19"/>
    <mergeCell ref="N19:O19"/>
    <mergeCell ref="P19:Q19"/>
    <mergeCell ref="R19:S19"/>
    <mergeCell ref="AX19:AY19"/>
    <mergeCell ref="AV19:AW19"/>
    <mergeCell ref="AR19:AS19"/>
    <mergeCell ref="AD19:AE19"/>
    <mergeCell ref="AP19:AQ19"/>
    <mergeCell ref="AF19:AG19"/>
    <mergeCell ref="AL19:AM19"/>
    <mergeCell ref="AH19:AI19"/>
    <mergeCell ref="AN19:AO19"/>
    <mergeCell ref="AJ19:AK19"/>
  </mergeCells>
  <printOptions/>
  <pageMargins left="0.25" right="0" top="1" bottom="1" header="0.5" footer="0.5"/>
  <pageSetup fitToHeight="0"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BA61"/>
  <sheetViews>
    <sheetView zoomScale="80" zoomScaleNormal="80" zoomScalePageLayoutView="0" workbookViewId="0" topLeftCell="A1">
      <pane xSplit="1" ySplit="18" topLeftCell="AR19" activePane="bottomRight" state="frozen"/>
      <selection pane="topLeft" activeCell="A1" sqref="A1"/>
      <selection pane="topRight" activeCell="B1" sqref="B1"/>
      <selection pane="bottomLeft" activeCell="A17" sqref="A17"/>
      <selection pane="bottomRight" activeCell="A4" sqref="A4"/>
    </sheetView>
  </sheetViews>
  <sheetFormatPr defaultColWidth="9.140625" defaultRowHeight="12.75"/>
  <cols>
    <col min="1" max="1" width="50.2812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29" width="15.421875" style="0" customWidth="1"/>
    <col min="30" max="30" width="14.28125" style="0" customWidth="1"/>
    <col min="31" max="41" width="15.421875" style="0" customWidth="1"/>
    <col min="42" max="42" width="14.28125" style="0" customWidth="1"/>
    <col min="43" max="43" width="14.7109375" style="0" customWidth="1"/>
    <col min="44" max="44" width="14.28125" style="0" customWidth="1"/>
    <col min="45" max="45" width="14.7109375" style="0" customWidth="1"/>
    <col min="46" max="53" width="14.28125" style="0" customWidth="1"/>
  </cols>
  <sheetData>
    <row r="1" ht="13.5" thickBot="1">
      <c r="A1" s="23" t="s">
        <v>16</v>
      </c>
    </row>
    <row r="2" ht="13.5" thickBot="1">
      <c r="A2" s="69">
        <v>1</v>
      </c>
    </row>
    <row r="3" spans="1:44" ht="13.5" thickBot="1">
      <c r="A3" s="23" t="s">
        <v>63</v>
      </c>
      <c r="C3" s="1"/>
      <c r="E3" s="1"/>
      <c r="G3" s="1"/>
      <c r="H3" s="1"/>
      <c r="I3" s="1"/>
      <c r="J3" s="1"/>
      <c r="K3" s="1"/>
      <c r="L3" s="1"/>
      <c r="M3" s="1"/>
      <c r="Q3" s="1"/>
      <c r="S3" s="1"/>
      <c r="U3" s="1"/>
      <c r="V3" s="1"/>
      <c r="W3" s="1"/>
      <c r="X3" s="1"/>
      <c r="Y3" s="1"/>
      <c r="AA3" s="1"/>
      <c r="AC3" s="1"/>
      <c r="AD3" s="1"/>
      <c r="AL3" s="22"/>
      <c r="AP3" s="1"/>
      <c r="AR3" s="1"/>
    </row>
    <row r="4" spans="1:44" ht="13.5" thickBot="1">
      <c r="A4" s="70">
        <v>200</v>
      </c>
      <c r="C4" s="1"/>
      <c r="E4" s="1"/>
      <c r="G4" s="1"/>
      <c r="H4" s="1"/>
      <c r="I4" s="1"/>
      <c r="J4" s="1"/>
      <c r="K4" s="1"/>
      <c r="L4" s="1"/>
      <c r="M4" s="1"/>
      <c r="Q4" s="1"/>
      <c r="S4" s="1"/>
      <c r="U4" s="1"/>
      <c r="V4" s="1"/>
      <c r="W4" s="1"/>
      <c r="X4" s="1"/>
      <c r="Y4" s="1"/>
      <c r="AA4" s="1"/>
      <c r="AC4" s="1"/>
      <c r="AD4" s="1"/>
      <c r="AP4" s="1"/>
      <c r="AR4" s="1"/>
    </row>
    <row r="5" spans="1:44" ht="12.75" hidden="1">
      <c r="A5" s="1" t="s">
        <v>31</v>
      </c>
      <c r="B5" s="2">
        <f>A4*1.075</f>
        <v>215</v>
      </c>
      <c r="E5" s="1"/>
      <c r="G5" s="1"/>
      <c r="H5" s="1"/>
      <c r="I5" s="1"/>
      <c r="J5" s="1"/>
      <c r="K5" s="1"/>
      <c r="L5" s="1"/>
      <c r="M5" s="1"/>
      <c r="Q5" s="1"/>
      <c r="S5" s="1"/>
      <c r="U5" s="1"/>
      <c r="V5" s="1"/>
      <c r="W5" s="1"/>
      <c r="X5" s="1"/>
      <c r="Y5" s="1"/>
      <c r="AA5" s="1"/>
      <c r="AC5" s="1"/>
      <c r="AD5" s="1"/>
      <c r="AP5" s="1"/>
      <c r="AR5" s="1"/>
    </row>
    <row r="6" spans="1:44" ht="12.75" hidden="1">
      <c r="A6" s="1" t="s">
        <v>30</v>
      </c>
      <c r="B6" s="2">
        <v>25</v>
      </c>
      <c r="C6" s="1"/>
      <c r="E6" s="1"/>
      <c r="G6" s="1"/>
      <c r="H6" s="1"/>
      <c r="I6" s="1"/>
      <c r="J6" s="1"/>
      <c r="K6" s="1"/>
      <c r="L6" s="1"/>
      <c r="M6" s="1"/>
      <c r="Q6" s="1"/>
      <c r="S6" s="1"/>
      <c r="U6" s="1"/>
      <c r="V6" s="1"/>
      <c r="W6" s="1"/>
      <c r="X6" s="1"/>
      <c r="Y6" s="1"/>
      <c r="AA6" s="1"/>
      <c r="AC6" s="1"/>
      <c r="AD6" s="1"/>
      <c r="AP6" s="1"/>
      <c r="AR6" s="1"/>
    </row>
    <row r="7" spans="1:44" ht="12.75" hidden="1">
      <c r="A7" s="1" t="s">
        <v>29</v>
      </c>
      <c r="B7" s="2">
        <v>25</v>
      </c>
      <c r="C7" s="1"/>
      <c r="E7" s="1"/>
      <c r="G7" s="1"/>
      <c r="H7" s="1"/>
      <c r="I7" s="1"/>
      <c r="J7" s="1"/>
      <c r="K7" s="1"/>
      <c r="L7" s="1"/>
      <c r="M7" s="1"/>
      <c r="Q7" s="1"/>
      <c r="S7" s="1"/>
      <c r="U7" s="1"/>
      <c r="V7" s="1"/>
      <c r="W7" s="1"/>
      <c r="X7" s="1"/>
      <c r="Y7" s="1"/>
      <c r="AA7" s="1"/>
      <c r="AC7" s="1"/>
      <c r="AD7" s="1"/>
      <c r="AP7" s="1"/>
      <c r="AR7" s="1"/>
    </row>
    <row r="8" spans="1:44" ht="12.75" hidden="1">
      <c r="A8" s="1" t="s">
        <v>28</v>
      </c>
      <c r="B8" s="2">
        <v>100</v>
      </c>
      <c r="C8" s="1"/>
      <c r="E8" s="1"/>
      <c r="G8" s="1"/>
      <c r="H8" s="1"/>
      <c r="I8" s="1"/>
      <c r="J8" s="1"/>
      <c r="K8" s="1"/>
      <c r="L8" s="1"/>
      <c r="M8" s="1"/>
      <c r="Q8" s="1"/>
      <c r="S8" s="1"/>
      <c r="U8" s="1"/>
      <c r="V8" s="1"/>
      <c r="W8" s="1"/>
      <c r="X8" s="1"/>
      <c r="Y8" s="1"/>
      <c r="AA8" s="1"/>
      <c r="AC8" s="1"/>
      <c r="AD8" s="1"/>
      <c r="AP8" s="1"/>
      <c r="AR8" s="1"/>
    </row>
    <row r="9" spans="1:44" ht="12.75" hidden="1">
      <c r="A9" s="1" t="s">
        <v>27</v>
      </c>
      <c r="B9" s="2">
        <v>12</v>
      </c>
      <c r="C9" s="1"/>
      <c r="E9" s="1"/>
      <c r="G9" s="1"/>
      <c r="H9" s="1"/>
      <c r="I9" s="1"/>
      <c r="J9" s="1"/>
      <c r="K9" s="1"/>
      <c r="L9" s="1"/>
      <c r="M9" s="1"/>
      <c r="Q9" s="1"/>
      <c r="S9" s="1"/>
      <c r="U9" s="1"/>
      <c r="V9" s="1"/>
      <c r="W9" s="1"/>
      <c r="X9" s="1"/>
      <c r="Y9" s="1"/>
      <c r="AA9" s="1"/>
      <c r="AC9" s="1"/>
      <c r="AD9" s="1"/>
      <c r="AP9" s="1"/>
      <c r="AR9" s="1"/>
    </row>
    <row r="10" spans="1:44" ht="12.75" hidden="1">
      <c r="A10" s="1" t="s">
        <v>26</v>
      </c>
      <c r="B10" s="2">
        <v>150</v>
      </c>
      <c r="C10" s="1">
        <v>100</v>
      </c>
      <c r="E10" s="1"/>
      <c r="G10" s="1"/>
      <c r="H10" s="1"/>
      <c r="I10" s="1"/>
      <c r="J10" s="1"/>
      <c r="K10" s="1"/>
      <c r="L10" s="1"/>
      <c r="M10" s="1"/>
      <c r="Q10" s="1"/>
      <c r="S10" s="1"/>
      <c r="U10" s="1"/>
      <c r="V10" s="1"/>
      <c r="W10" s="1"/>
      <c r="X10" s="1"/>
      <c r="Y10" s="1"/>
      <c r="AA10" s="1"/>
      <c r="AC10" s="1"/>
      <c r="AD10" s="1"/>
      <c r="AP10" s="1"/>
      <c r="AR10" s="1"/>
    </row>
    <row r="11" spans="1:44" ht="12.75" hidden="1">
      <c r="A11" s="1" t="s">
        <v>25</v>
      </c>
      <c r="B11" s="2"/>
      <c r="C11" s="1"/>
      <c r="E11" s="1"/>
      <c r="G11" s="1"/>
      <c r="H11" s="1"/>
      <c r="I11" s="1"/>
      <c r="J11" s="1"/>
      <c r="K11" s="1"/>
      <c r="L11" s="1"/>
      <c r="M11" s="1"/>
      <c r="Q11" s="1"/>
      <c r="S11" s="1"/>
      <c r="U11" s="1"/>
      <c r="V11" s="1"/>
      <c r="W11" s="1"/>
      <c r="X11" s="1"/>
      <c r="Y11" s="1"/>
      <c r="AA11" s="1"/>
      <c r="AC11" s="1"/>
      <c r="AD11" s="1"/>
      <c r="AP11" s="1"/>
      <c r="AR11" s="1"/>
    </row>
    <row r="12" spans="1:44" ht="12.75" hidden="1">
      <c r="A12" s="1" t="s">
        <v>24</v>
      </c>
      <c r="B12" s="2">
        <v>50</v>
      </c>
      <c r="C12" s="1"/>
      <c r="E12" s="1"/>
      <c r="G12" s="1"/>
      <c r="H12" s="1"/>
      <c r="I12" s="1"/>
      <c r="J12" s="1"/>
      <c r="K12" s="1"/>
      <c r="L12" s="1"/>
      <c r="M12" s="1"/>
      <c r="Q12" s="1"/>
      <c r="S12" s="1"/>
      <c r="U12" s="1"/>
      <c r="V12" s="1"/>
      <c r="W12" s="1"/>
      <c r="X12" s="1"/>
      <c r="Y12" s="1"/>
      <c r="AA12" s="1"/>
      <c r="AC12" s="1"/>
      <c r="AD12" s="1"/>
      <c r="AP12" s="1"/>
      <c r="AR12" s="1"/>
    </row>
    <row r="13" spans="1:44" ht="12.75" hidden="1">
      <c r="A13" s="1" t="s">
        <v>20</v>
      </c>
      <c r="B13" s="2">
        <v>41</v>
      </c>
      <c r="C13" s="1"/>
      <c r="E13" s="1"/>
      <c r="G13" s="1"/>
      <c r="H13" s="1"/>
      <c r="I13" s="1"/>
      <c r="J13" s="1"/>
      <c r="K13" s="1"/>
      <c r="L13" s="1"/>
      <c r="M13" s="1"/>
      <c r="Q13" s="1"/>
      <c r="S13" s="1"/>
      <c r="U13" s="1"/>
      <c r="V13" s="1"/>
      <c r="W13" s="1"/>
      <c r="X13" s="1"/>
      <c r="Y13" s="1"/>
      <c r="AA13" s="1"/>
      <c r="AC13" s="1"/>
      <c r="AD13" s="1"/>
      <c r="AP13" s="1"/>
      <c r="AR13" s="1"/>
    </row>
    <row r="14" spans="1:44" ht="12.75" hidden="1">
      <c r="A14" s="1" t="s">
        <v>70</v>
      </c>
      <c r="B14" s="2">
        <v>5</v>
      </c>
      <c r="C14" s="1"/>
      <c r="E14" s="1"/>
      <c r="G14" s="1"/>
      <c r="H14" s="1"/>
      <c r="I14" s="1"/>
      <c r="J14" s="1"/>
      <c r="K14" s="1"/>
      <c r="L14" s="1"/>
      <c r="M14" s="1"/>
      <c r="Q14" s="1"/>
      <c r="S14" s="1"/>
      <c r="U14" s="1"/>
      <c r="V14" s="1"/>
      <c r="W14" s="1"/>
      <c r="X14" s="1"/>
      <c r="Y14" s="1"/>
      <c r="AA14" s="1"/>
      <c r="AC14" s="1"/>
      <c r="AD14" s="659"/>
      <c r="AE14" s="659"/>
      <c r="AF14" s="660"/>
      <c r="AG14" s="660"/>
      <c r="AH14" s="36"/>
      <c r="AI14" s="36"/>
      <c r="AJ14" s="36"/>
      <c r="AK14" s="36"/>
      <c r="AL14" s="660"/>
      <c r="AM14" s="660"/>
      <c r="AP14" s="1"/>
      <c r="AR14" s="1"/>
    </row>
    <row r="15" spans="1:44" ht="12.75" hidden="1">
      <c r="A15" s="1" t="s">
        <v>73</v>
      </c>
      <c r="B15" s="2">
        <v>25</v>
      </c>
      <c r="C15" s="1"/>
      <c r="E15" s="1"/>
      <c r="G15" s="1"/>
      <c r="H15" s="1"/>
      <c r="I15" s="1"/>
      <c r="J15" s="1"/>
      <c r="K15" s="1"/>
      <c r="L15" s="1"/>
      <c r="M15" s="1"/>
      <c r="Q15" s="1"/>
      <c r="S15" s="1"/>
      <c r="U15" s="1"/>
      <c r="V15" s="1"/>
      <c r="W15" s="1"/>
      <c r="X15" s="1"/>
      <c r="Y15" s="1"/>
      <c r="AA15" s="1"/>
      <c r="AC15" s="1"/>
      <c r="AD15" s="39"/>
      <c r="AE15" s="39"/>
      <c r="AF15" s="36"/>
      <c r="AG15" s="36"/>
      <c r="AH15" s="36"/>
      <c r="AI15" s="36"/>
      <c r="AJ15" s="36"/>
      <c r="AK15" s="36"/>
      <c r="AL15" s="36"/>
      <c r="AM15" s="36"/>
      <c r="AP15" s="1"/>
      <c r="AR15" s="1"/>
    </row>
    <row r="16" spans="1:44" ht="13.5" hidden="1" thickBot="1">
      <c r="A16" s="1" t="s">
        <v>92</v>
      </c>
      <c r="B16" s="2">
        <v>150</v>
      </c>
      <c r="C16" s="1"/>
      <c r="E16" s="1"/>
      <c r="G16" s="1"/>
      <c r="H16" s="1"/>
      <c r="I16" s="1"/>
      <c r="J16" s="1"/>
      <c r="K16" s="1"/>
      <c r="L16" s="1"/>
      <c r="M16" s="1"/>
      <c r="Q16" s="1"/>
      <c r="S16" s="1"/>
      <c r="U16" s="1"/>
      <c r="V16" s="1"/>
      <c r="W16" s="1"/>
      <c r="X16" s="1"/>
      <c r="Y16" s="1"/>
      <c r="AA16" s="1"/>
      <c r="AC16" s="1"/>
      <c r="AD16" s="39"/>
      <c r="AE16" s="39"/>
      <c r="AF16" s="35"/>
      <c r="AG16" s="35"/>
      <c r="AH16" s="36"/>
      <c r="AI16" s="36"/>
      <c r="AJ16" s="36"/>
      <c r="AK16" s="36"/>
      <c r="AL16" s="36"/>
      <c r="AM16" s="36"/>
      <c r="AP16" s="1"/>
      <c r="AR16" s="1"/>
    </row>
    <row r="17" spans="1:44" ht="14.25" customHeight="1" thickBot="1" thickTop="1">
      <c r="A17" s="1"/>
      <c r="B17" s="2"/>
      <c r="C17" s="1"/>
      <c r="E17" s="1"/>
      <c r="G17" s="1"/>
      <c r="H17" s="1"/>
      <c r="I17" s="1"/>
      <c r="J17" s="1"/>
      <c r="K17" s="1"/>
      <c r="L17" s="1"/>
      <c r="M17" s="1"/>
      <c r="Q17" s="1"/>
      <c r="S17" s="1"/>
      <c r="U17" s="1"/>
      <c r="V17" s="1"/>
      <c r="W17" s="1"/>
      <c r="X17" s="1"/>
      <c r="Y17" s="1"/>
      <c r="AA17" s="1"/>
      <c r="AC17" s="1"/>
      <c r="AD17" s="37"/>
      <c r="AE17" s="42"/>
      <c r="AF17" s="662" t="s">
        <v>89</v>
      </c>
      <c r="AG17" s="662"/>
      <c r="AH17" s="668" t="s">
        <v>107</v>
      </c>
      <c r="AI17" s="669"/>
      <c r="AJ17" s="669"/>
      <c r="AK17" s="670"/>
      <c r="AL17" s="441"/>
      <c r="AM17" s="36"/>
      <c r="AP17" s="1"/>
      <c r="AR17" s="1"/>
    </row>
    <row r="18" spans="1:44" ht="14.25" customHeight="1" thickBot="1" thickTop="1">
      <c r="A18" s="1"/>
      <c r="B18" s="2"/>
      <c r="C18" s="1"/>
      <c r="E18" s="1"/>
      <c r="G18" s="1"/>
      <c r="H18" s="657" t="s">
        <v>101</v>
      </c>
      <c r="I18" s="658"/>
      <c r="J18" s="657" t="s">
        <v>102</v>
      </c>
      <c r="K18" s="658"/>
      <c r="L18" s="1"/>
      <c r="M18" s="1"/>
      <c r="Q18" s="1"/>
      <c r="S18" s="1"/>
      <c r="U18" s="1"/>
      <c r="V18" s="1"/>
      <c r="W18" s="1"/>
      <c r="X18" s="1"/>
      <c r="Y18" s="1"/>
      <c r="AA18" s="1"/>
      <c r="AC18" s="1"/>
      <c r="AD18" s="661" t="s">
        <v>44</v>
      </c>
      <c r="AE18" s="661"/>
      <c r="AF18" s="663"/>
      <c r="AG18" s="663"/>
      <c r="AH18" s="666" t="s">
        <v>104</v>
      </c>
      <c r="AI18" s="667"/>
      <c r="AJ18" s="671" t="s">
        <v>105</v>
      </c>
      <c r="AK18" s="672"/>
      <c r="AL18" s="664"/>
      <c r="AM18" s="665"/>
      <c r="AP18" s="1"/>
      <c r="AR18" s="1"/>
    </row>
    <row r="19" spans="1:53" ht="51.75" customHeight="1" thickBot="1" thickTop="1">
      <c r="A19" s="465" t="s">
        <v>87</v>
      </c>
      <c r="B19" s="627" t="s">
        <v>6</v>
      </c>
      <c r="C19" s="627"/>
      <c r="D19" s="628" t="s">
        <v>7</v>
      </c>
      <c r="E19" s="628"/>
      <c r="F19" s="629" t="s">
        <v>19</v>
      </c>
      <c r="G19" s="623"/>
      <c r="H19" s="675" t="s">
        <v>41</v>
      </c>
      <c r="I19" s="676"/>
      <c r="J19" s="627" t="s">
        <v>41</v>
      </c>
      <c r="K19" s="674"/>
      <c r="L19" s="634" t="s">
        <v>91</v>
      </c>
      <c r="M19" s="618"/>
      <c r="N19" s="623" t="s">
        <v>13</v>
      </c>
      <c r="O19" s="624"/>
      <c r="P19" s="632" t="s">
        <v>8</v>
      </c>
      <c r="Q19" s="633"/>
      <c r="R19" s="637" t="s">
        <v>119</v>
      </c>
      <c r="S19" s="642"/>
      <c r="T19" s="632" t="s">
        <v>9</v>
      </c>
      <c r="U19" s="633"/>
      <c r="V19" s="603" t="s">
        <v>37</v>
      </c>
      <c r="W19" s="604"/>
      <c r="X19" s="617" t="s">
        <v>95</v>
      </c>
      <c r="Y19" s="618"/>
      <c r="Z19" s="623" t="s">
        <v>10</v>
      </c>
      <c r="AA19" s="624"/>
      <c r="AB19" s="632" t="s">
        <v>11</v>
      </c>
      <c r="AC19" s="633"/>
      <c r="AD19" s="603" t="s">
        <v>85</v>
      </c>
      <c r="AE19" s="604"/>
      <c r="AF19" s="617" t="s">
        <v>85</v>
      </c>
      <c r="AG19" s="634"/>
      <c r="AH19" s="626" t="s">
        <v>85</v>
      </c>
      <c r="AI19" s="604"/>
      <c r="AJ19" s="617" t="s">
        <v>85</v>
      </c>
      <c r="AK19" s="641"/>
      <c r="AL19" s="673" t="s">
        <v>66</v>
      </c>
      <c r="AM19" s="604"/>
      <c r="AN19" s="617" t="s">
        <v>67</v>
      </c>
      <c r="AO19" s="618"/>
      <c r="AP19" s="603" t="s">
        <v>46</v>
      </c>
      <c r="AQ19" s="604"/>
      <c r="AR19" s="617" t="s">
        <v>12</v>
      </c>
      <c r="AS19" s="618"/>
      <c r="AT19" s="629" t="s">
        <v>80</v>
      </c>
      <c r="AU19" s="629"/>
      <c r="AV19" s="638" t="s">
        <v>69</v>
      </c>
      <c r="AW19" s="638"/>
      <c r="AX19" s="603" t="s">
        <v>114</v>
      </c>
      <c r="AY19" s="604"/>
      <c r="AZ19" s="617" t="s">
        <v>118</v>
      </c>
      <c r="BA19" s="618"/>
    </row>
    <row r="20" spans="1:53" ht="28.5" customHeight="1" thickBot="1" thickTop="1">
      <c r="A20" s="466" t="s">
        <v>123</v>
      </c>
      <c r="B20" s="230" t="s">
        <v>42</v>
      </c>
      <c r="C20" s="490" t="s">
        <v>43</v>
      </c>
      <c r="D20" s="552" t="s">
        <v>42</v>
      </c>
      <c r="E20" s="535" t="s">
        <v>43</v>
      </c>
      <c r="F20" s="230" t="s">
        <v>42</v>
      </c>
      <c r="G20" s="197" t="s">
        <v>43</v>
      </c>
      <c r="H20" s="148" t="s">
        <v>42</v>
      </c>
      <c r="I20" s="535" t="s">
        <v>43</v>
      </c>
      <c r="J20" s="230" t="s">
        <v>42</v>
      </c>
      <c r="K20" s="450" t="s">
        <v>43</v>
      </c>
      <c r="L20" s="87" t="s">
        <v>42</v>
      </c>
      <c r="M20" s="107" t="s">
        <v>43</v>
      </c>
      <c r="N20" s="230" t="s">
        <v>42</v>
      </c>
      <c r="O20" s="490" t="s">
        <v>43</v>
      </c>
      <c r="P20" s="87" t="s">
        <v>42</v>
      </c>
      <c r="Q20" s="107" t="s">
        <v>43</v>
      </c>
      <c r="R20" s="230" t="s">
        <v>42</v>
      </c>
      <c r="S20" s="490" t="s">
        <v>43</v>
      </c>
      <c r="T20" s="87" t="s">
        <v>42</v>
      </c>
      <c r="U20" s="107" t="s">
        <v>43</v>
      </c>
      <c r="V20" s="230" t="s">
        <v>42</v>
      </c>
      <c r="W20" s="490" t="s">
        <v>43</v>
      </c>
      <c r="X20" s="87" t="s">
        <v>42</v>
      </c>
      <c r="Y20" s="107" t="s">
        <v>43</v>
      </c>
      <c r="Z20" s="230" t="s">
        <v>42</v>
      </c>
      <c r="AA20" s="490" t="s">
        <v>43</v>
      </c>
      <c r="AB20" s="87" t="s">
        <v>42</v>
      </c>
      <c r="AC20" s="107" t="s">
        <v>43</v>
      </c>
      <c r="AD20" s="230" t="s">
        <v>42</v>
      </c>
      <c r="AE20" s="490" t="s">
        <v>43</v>
      </c>
      <c r="AF20" s="87" t="s">
        <v>42</v>
      </c>
      <c r="AG20" s="123" t="s">
        <v>43</v>
      </c>
      <c r="AH20" s="232" t="s">
        <v>42</v>
      </c>
      <c r="AI20" s="490" t="s">
        <v>43</v>
      </c>
      <c r="AJ20" s="87" t="s">
        <v>42</v>
      </c>
      <c r="AK20" s="136" t="s">
        <v>43</v>
      </c>
      <c r="AL20" s="230" t="s">
        <v>42</v>
      </c>
      <c r="AM20" s="195" t="s">
        <v>43</v>
      </c>
      <c r="AN20" s="82" t="s">
        <v>42</v>
      </c>
      <c r="AO20" s="107" t="s">
        <v>43</v>
      </c>
      <c r="AP20" s="230" t="s">
        <v>42</v>
      </c>
      <c r="AQ20" s="195" t="s">
        <v>43</v>
      </c>
      <c r="AR20" s="82" t="s">
        <v>42</v>
      </c>
      <c r="AS20" s="107" t="s">
        <v>43</v>
      </c>
      <c r="AT20" s="230" t="s">
        <v>42</v>
      </c>
      <c r="AU20" s="490" t="s">
        <v>43</v>
      </c>
      <c r="AV20" s="87" t="s">
        <v>42</v>
      </c>
      <c r="AW20" s="107" t="s">
        <v>43</v>
      </c>
      <c r="AX20" s="195" t="s">
        <v>42</v>
      </c>
      <c r="AY20" s="490" t="s">
        <v>43</v>
      </c>
      <c r="AZ20" s="87" t="s">
        <v>42</v>
      </c>
      <c r="BA20" s="107" t="s">
        <v>43</v>
      </c>
    </row>
    <row r="21" spans="1:53" ht="13.5" thickTop="1">
      <c r="A21" s="1"/>
      <c r="B21" s="428"/>
      <c r="C21" s="562"/>
      <c r="D21" s="553"/>
      <c r="E21" s="536"/>
      <c r="F21" s="530"/>
      <c r="G21" s="422"/>
      <c r="H21" s="149"/>
      <c r="I21" s="536"/>
      <c r="J21" s="530"/>
      <c r="K21" s="415"/>
      <c r="L21" s="88"/>
      <c r="M21" s="108"/>
      <c r="N21" s="394"/>
      <c r="O21" s="491"/>
      <c r="P21" s="88"/>
      <c r="Q21" s="108"/>
      <c r="R21" s="394"/>
      <c r="S21" s="491"/>
      <c r="T21" s="88"/>
      <c r="U21" s="108"/>
      <c r="V21" s="394"/>
      <c r="W21" s="491"/>
      <c r="X21" s="88"/>
      <c r="Y21" s="108"/>
      <c r="Z21" s="394"/>
      <c r="AA21" s="491"/>
      <c r="AB21" s="88"/>
      <c r="AC21" s="108"/>
      <c r="AD21" s="394"/>
      <c r="AE21" s="491"/>
      <c r="AF21" s="88"/>
      <c r="AG21" s="124"/>
      <c r="AH21" s="405"/>
      <c r="AI21" s="491"/>
      <c r="AJ21" s="88"/>
      <c r="AK21" s="137"/>
      <c r="AL21" s="394"/>
      <c r="AM21" s="491"/>
      <c r="AN21" s="88"/>
      <c r="AO21" s="108"/>
      <c r="AP21" s="394"/>
      <c r="AQ21" s="491"/>
      <c r="AR21" s="88"/>
      <c r="AS21" s="108"/>
      <c r="AT21" s="394"/>
      <c r="AU21" s="491"/>
      <c r="AV21" s="88"/>
      <c r="AW21" s="108"/>
      <c r="AX21" s="223"/>
      <c r="AY21" s="491"/>
      <c r="AZ21" s="88"/>
      <c r="BA21" s="108"/>
    </row>
    <row r="22" spans="1:53" ht="12.75">
      <c r="A22" s="5" t="s">
        <v>45</v>
      </c>
      <c r="B22" s="429">
        <f>A4+B5+B7+B14+IF(A4=0,-30,0)</f>
        <v>445</v>
      </c>
      <c r="C22" s="492">
        <f>B22*1.03</f>
        <v>458.35</v>
      </c>
      <c r="D22" s="554">
        <f>A4+B5+B6+B7+B14</f>
        <v>470</v>
      </c>
      <c r="E22" s="537">
        <f>D22*1.03</f>
        <v>484.1</v>
      </c>
      <c r="F22" s="395">
        <f>A4+B5+B6+B7+B14</f>
        <v>470</v>
      </c>
      <c r="G22" s="423">
        <f>F22*1.03</f>
        <v>484.1</v>
      </c>
      <c r="H22" s="150">
        <f>A4+B5+B6+B7+C10+B14</f>
        <v>570</v>
      </c>
      <c r="I22" s="537">
        <f>H22*1.03</f>
        <v>587.1</v>
      </c>
      <c r="J22" s="395">
        <f>A4+B5+B6+B7+B10+B14</f>
        <v>620</v>
      </c>
      <c r="K22" s="416">
        <f>J22*1.03</f>
        <v>638.6</v>
      </c>
      <c r="L22" s="100">
        <f>B16</f>
        <v>150</v>
      </c>
      <c r="M22" s="120">
        <f>L22*1.03</f>
        <v>154.5</v>
      </c>
      <c r="N22" s="395">
        <f>A4</f>
        <v>200</v>
      </c>
      <c r="O22" s="492">
        <f>(A4*1.04)/A2</f>
        <v>208</v>
      </c>
      <c r="P22" s="100">
        <f>A4+B5+B6+B7+B14</f>
        <v>470</v>
      </c>
      <c r="Q22" s="120">
        <f>P22*1.03</f>
        <v>484.1</v>
      </c>
      <c r="R22" s="395">
        <f>A4+B5+B6+B7+B14</f>
        <v>470</v>
      </c>
      <c r="S22" s="492">
        <f>R22*1.03</f>
        <v>484.1</v>
      </c>
      <c r="T22" s="100">
        <f>A4+B5+B6+B7+B14</f>
        <v>470</v>
      </c>
      <c r="U22" s="120">
        <f>T22*1.03</f>
        <v>484.1</v>
      </c>
      <c r="V22" s="395">
        <f>A4+B5+B6+B7+B12+B14</f>
        <v>520</v>
      </c>
      <c r="W22" s="492">
        <f>V22*1.03</f>
        <v>535.6</v>
      </c>
      <c r="X22" s="100">
        <f>A4+B5+B6+B7+B14</f>
        <v>470</v>
      </c>
      <c r="Y22" s="120">
        <f>X22*1.03</f>
        <v>484.1</v>
      </c>
      <c r="Z22" s="395">
        <f>A4+B5+B6+B7+B14</f>
        <v>470</v>
      </c>
      <c r="AA22" s="492">
        <f>Z22*1.03</f>
        <v>484.1</v>
      </c>
      <c r="AB22" s="100">
        <f>A4+B5+B6+B7+B14</f>
        <v>470</v>
      </c>
      <c r="AC22" s="120">
        <f>AB22*1.03</f>
        <v>484.1</v>
      </c>
      <c r="AD22" s="395">
        <f>A4+B5+B6+B7+B8+B9</f>
        <v>577</v>
      </c>
      <c r="AE22" s="492">
        <f>AD22*1.03</f>
        <v>594.3100000000001</v>
      </c>
      <c r="AF22" s="100">
        <f>A4+B5+B6+B7+B8+B9+B14</f>
        <v>582</v>
      </c>
      <c r="AG22" s="125">
        <f>AF22*1.03</f>
        <v>599.46</v>
      </c>
      <c r="AH22" s="406">
        <f>A4+B5+B6+B7+B8+B9+B14</f>
        <v>582</v>
      </c>
      <c r="AI22" s="492">
        <f>AH22*1.03</f>
        <v>599.46</v>
      </c>
      <c r="AJ22" s="516">
        <f>A4+B5+B6+B7+B8+B9+B14+B15</f>
        <v>607</v>
      </c>
      <c r="AK22" s="138">
        <f>AJ22*1.03</f>
        <v>625.21</v>
      </c>
      <c r="AL22" s="395">
        <f>A4+B5+B7+B14</f>
        <v>445</v>
      </c>
      <c r="AM22" s="492">
        <f>AL22*1.03</f>
        <v>458.35</v>
      </c>
      <c r="AN22" s="100">
        <f>A4</f>
        <v>200</v>
      </c>
      <c r="AO22" s="120">
        <f>AN22*1.03</f>
        <v>206</v>
      </c>
      <c r="AP22" s="395">
        <f>B13</f>
        <v>41</v>
      </c>
      <c r="AQ22" s="492">
        <f>AP22*1.03</f>
        <v>42.230000000000004</v>
      </c>
      <c r="AR22" s="100">
        <f>A4+B5+B6+B7+B13+B14</f>
        <v>511</v>
      </c>
      <c r="AS22" s="120">
        <f>AR22*1.03</f>
        <v>526.33</v>
      </c>
      <c r="AT22" s="395">
        <f>A4+B5+B6+B7+B14</f>
        <v>470</v>
      </c>
      <c r="AU22" s="492">
        <f>AT22*1.03</f>
        <v>484.1</v>
      </c>
      <c r="AV22" s="100">
        <f>A4</f>
        <v>200</v>
      </c>
      <c r="AW22" s="120">
        <f>AV22*1.03</f>
        <v>206</v>
      </c>
      <c r="AX22" s="387">
        <f>B4+B5+B6+B7+B14</f>
        <v>270</v>
      </c>
      <c r="AY22" s="492">
        <f>AX22*1.03</f>
        <v>278.1</v>
      </c>
      <c r="AZ22" s="100">
        <f>A4</f>
        <v>200</v>
      </c>
      <c r="BA22" s="120">
        <f>AZ22*1.03</f>
        <v>206</v>
      </c>
    </row>
    <row r="23" spans="1:53" ht="12.75">
      <c r="A23" s="5"/>
      <c r="B23" s="430"/>
      <c r="C23" s="563"/>
      <c r="D23" s="555"/>
      <c r="E23" s="538"/>
      <c r="F23" s="531"/>
      <c r="G23" s="199"/>
      <c r="H23" s="151"/>
      <c r="I23" s="538"/>
      <c r="J23" s="531"/>
      <c r="K23" s="207"/>
      <c r="L23" s="90"/>
      <c r="M23" s="109"/>
      <c r="N23" s="242"/>
      <c r="O23" s="493"/>
      <c r="P23" s="90"/>
      <c r="Q23" s="109"/>
      <c r="R23" s="242"/>
      <c r="S23" s="493"/>
      <c r="T23" s="90"/>
      <c r="U23" s="109"/>
      <c r="V23" s="242"/>
      <c r="W23" s="493"/>
      <c r="X23" s="90"/>
      <c r="Y23" s="109"/>
      <c r="Z23" s="242"/>
      <c r="AA23" s="493"/>
      <c r="AB23" s="90"/>
      <c r="AC23" s="109"/>
      <c r="AD23" s="242"/>
      <c r="AE23" s="493"/>
      <c r="AF23" s="90"/>
      <c r="AG23" s="126"/>
      <c r="AH23" s="224"/>
      <c r="AI23" s="493"/>
      <c r="AJ23" s="90"/>
      <c r="AK23" s="139"/>
      <c r="AL23" s="242"/>
      <c r="AM23" s="493"/>
      <c r="AN23" s="90"/>
      <c r="AO23" s="109"/>
      <c r="AP23" s="242"/>
      <c r="AQ23" s="493"/>
      <c r="AR23" s="90"/>
      <c r="AS23" s="109"/>
      <c r="AT23" s="242"/>
      <c r="AU23" s="493"/>
      <c r="AV23" s="90"/>
      <c r="AW23" s="109"/>
      <c r="AX23" s="217"/>
      <c r="AY23" s="493"/>
      <c r="AZ23" s="90"/>
      <c r="BA23" s="109"/>
    </row>
    <row r="24" spans="1:53" ht="12.75">
      <c r="A24" s="24" t="s">
        <v>68</v>
      </c>
      <c r="B24" s="431"/>
      <c r="C24" s="233">
        <f>C26+C44</f>
        <v>458.35</v>
      </c>
      <c r="D24" s="556"/>
      <c r="E24" s="539">
        <f>E26+E44</f>
        <v>484.1</v>
      </c>
      <c r="F24" s="396"/>
      <c r="G24" s="200">
        <f>G26+G44</f>
        <v>484.1</v>
      </c>
      <c r="H24" s="152"/>
      <c r="I24" s="539">
        <f>I26+I44</f>
        <v>587.1</v>
      </c>
      <c r="J24" s="396"/>
      <c r="K24" s="215">
        <f>K26+K44</f>
        <v>638.6</v>
      </c>
      <c r="L24" s="91"/>
      <c r="M24" s="110">
        <f>M26+M45</f>
        <v>154.5</v>
      </c>
      <c r="N24" s="396"/>
      <c r="O24" s="233">
        <f>O26+O46+O47+O48+O49</f>
        <v>208</v>
      </c>
      <c r="P24" s="91"/>
      <c r="Q24" s="110">
        <f>Q26+Q44</f>
        <v>484.1</v>
      </c>
      <c r="R24" s="396"/>
      <c r="S24" s="233">
        <f>S26+S44</f>
        <v>484.1</v>
      </c>
      <c r="T24" s="91"/>
      <c r="U24" s="110">
        <f>U26+U44</f>
        <v>484.1</v>
      </c>
      <c r="V24" s="396"/>
      <c r="W24" s="233">
        <f>W26+W44</f>
        <v>535.6</v>
      </c>
      <c r="X24" s="91"/>
      <c r="Y24" s="110">
        <f>Y26+Y44</f>
        <v>484.1</v>
      </c>
      <c r="Z24" s="396"/>
      <c r="AA24" s="233">
        <f>AA26+AA44</f>
        <v>484.1</v>
      </c>
      <c r="AB24" s="91"/>
      <c r="AC24" s="110">
        <f>AC26+AC44</f>
        <v>484.1</v>
      </c>
      <c r="AD24" s="396"/>
      <c r="AE24" s="233">
        <f>AE26+AE44</f>
        <v>599.3100000000001</v>
      </c>
      <c r="AF24" s="91"/>
      <c r="AG24" s="127">
        <f>AG26+AG44</f>
        <v>599.46</v>
      </c>
      <c r="AH24" s="407"/>
      <c r="AI24" s="233">
        <f>AI26+AI44</f>
        <v>599.46</v>
      </c>
      <c r="AJ24" s="91"/>
      <c r="AK24" s="140">
        <f>AK26+AK44</f>
        <v>625.21</v>
      </c>
      <c r="AL24" s="396"/>
      <c r="AM24" s="233">
        <f>AM26+AM44</f>
        <v>458.35</v>
      </c>
      <c r="AN24" s="91"/>
      <c r="AO24" s="110">
        <f>AO28+AO47</f>
        <v>206</v>
      </c>
      <c r="AP24" s="396"/>
      <c r="AQ24" s="233">
        <f>AQ26</f>
        <v>42.230000000000004</v>
      </c>
      <c r="AR24" s="91"/>
      <c r="AS24" s="110">
        <f>AS26+AS44</f>
        <v>526.33</v>
      </c>
      <c r="AT24" s="396"/>
      <c r="AU24" s="233">
        <f>AU26+AU44</f>
        <v>484.1</v>
      </c>
      <c r="AV24" s="91"/>
      <c r="AW24" s="110">
        <f>AW26+AW44</f>
        <v>206</v>
      </c>
      <c r="AX24" s="196"/>
      <c r="AY24" s="233">
        <f>AY26+AY44</f>
        <v>478.1</v>
      </c>
      <c r="AZ24" s="91"/>
      <c r="BA24" s="110">
        <f>BA28+BA47</f>
        <v>206</v>
      </c>
    </row>
    <row r="25" spans="1:53" ht="13.5" thickBot="1">
      <c r="A25" s="4"/>
      <c r="B25" s="432"/>
      <c r="C25" s="564"/>
      <c r="D25" s="557"/>
      <c r="E25" s="540"/>
      <c r="F25" s="520"/>
      <c r="G25" s="201"/>
      <c r="H25" s="153"/>
      <c r="I25" s="540"/>
      <c r="J25" s="520"/>
      <c r="K25" s="210"/>
      <c r="L25" s="92"/>
      <c r="M25" s="111"/>
      <c r="N25" s="240"/>
      <c r="O25" s="494"/>
      <c r="P25" s="92"/>
      <c r="Q25" s="111"/>
      <c r="R25" s="240"/>
      <c r="S25" s="494"/>
      <c r="T25" s="92"/>
      <c r="U25" s="111"/>
      <c r="V25" s="240"/>
      <c r="W25" s="494"/>
      <c r="X25" s="92"/>
      <c r="Y25" s="111"/>
      <c r="Z25" s="240"/>
      <c r="AA25" s="494"/>
      <c r="AB25" s="92"/>
      <c r="AC25" s="111"/>
      <c r="AD25" s="240"/>
      <c r="AE25" s="494"/>
      <c r="AF25" s="92"/>
      <c r="AG25" s="128"/>
      <c r="AH25" s="225"/>
      <c r="AI25" s="494"/>
      <c r="AJ25" s="92"/>
      <c r="AK25" s="141"/>
      <c r="AL25" s="240"/>
      <c r="AM25" s="494"/>
      <c r="AN25" s="92"/>
      <c r="AO25" s="111"/>
      <c r="AP25" s="240"/>
      <c r="AQ25" s="494"/>
      <c r="AR25" s="92"/>
      <c r="AS25" s="111"/>
      <c r="AT25" s="240"/>
      <c r="AU25" s="494"/>
      <c r="AV25" s="92"/>
      <c r="AW25" s="111"/>
      <c r="AX25" s="218"/>
      <c r="AY25" s="494"/>
      <c r="AZ25" s="92"/>
      <c r="BA25" s="111"/>
    </row>
    <row r="26" spans="1:53" ht="13.5" thickBot="1">
      <c r="A26" s="63" t="s">
        <v>22</v>
      </c>
      <c r="B26" s="192">
        <f>SUM(B28:B40)</f>
        <v>245</v>
      </c>
      <c r="C26" s="565">
        <f>SUM(C27:C40)</f>
        <v>258.35</v>
      </c>
      <c r="D26" s="558">
        <f aca="true" t="shared" si="0" ref="D26:K26">SUM(D28:D40)</f>
        <v>270</v>
      </c>
      <c r="E26" s="541">
        <f t="shared" si="0"/>
        <v>284.1</v>
      </c>
      <c r="F26" s="532">
        <f t="shared" si="0"/>
        <v>270</v>
      </c>
      <c r="G26" s="202">
        <f t="shared" si="0"/>
        <v>284.1</v>
      </c>
      <c r="H26" s="154">
        <f>SUM(H28:H40)</f>
        <v>370</v>
      </c>
      <c r="I26" s="541">
        <f>SUM(I28:I40)</f>
        <v>387.1</v>
      </c>
      <c r="J26" s="532">
        <f t="shared" si="0"/>
        <v>420</v>
      </c>
      <c r="K26" s="211">
        <f t="shared" si="0"/>
        <v>438.6</v>
      </c>
      <c r="L26" s="93">
        <f>SUM(L28:L40)</f>
        <v>150</v>
      </c>
      <c r="M26" s="112">
        <f>SUM(M28:M40)</f>
        <v>154.5</v>
      </c>
      <c r="N26" s="509"/>
      <c r="O26" s="526">
        <f>SUM(O27:O40)</f>
        <v>8</v>
      </c>
      <c r="P26" s="93">
        <f>SUM(P28:P40)</f>
        <v>270</v>
      </c>
      <c r="Q26" s="112">
        <f>SUM(Q28:Q40)</f>
        <v>284.1</v>
      </c>
      <c r="R26" s="241">
        <f>SUM(R28:R40)</f>
        <v>270</v>
      </c>
      <c r="S26" s="495">
        <f aca="true" t="shared" si="1" ref="S26:Z26">SUM(S27:S40)</f>
        <v>284.1</v>
      </c>
      <c r="T26" s="93">
        <f t="shared" si="1"/>
        <v>270</v>
      </c>
      <c r="U26" s="112">
        <f t="shared" si="1"/>
        <v>284.1</v>
      </c>
      <c r="V26" s="241">
        <f t="shared" si="1"/>
        <v>320</v>
      </c>
      <c r="W26" s="495">
        <f t="shared" si="1"/>
        <v>335.6</v>
      </c>
      <c r="X26" s="93">
        <f t="shared" si="1"/>
        <v>270</v>
      </c>
      <c r="Y26" s="112">
        <f t="shared" si="1"/>
        <v>284.1</v>
      </c>
      <c r="Z26" s="241">
        <f t="shared" si="1"/>
        <v>270</v>
      </c>
      <c r="AA26" s="495">
        <f>SUM(AA28:AA40)</f>
        <v>284.1</v>
      </c>
      <c r="AB26" s="93">
        <f aca="true" t="shared" si="2" ref="AB26:AM26">SUM(AB27:AB40)</f>
        <v>270</v>
      </c>
      <c r="AC26" s="112">
        <f t="shared" si="2"/>
        <v>284.1</v>
      </c>
      <c r="AD26" s="241">
        <f t="shared" si="2"/>
        <v>382</v>
      </c>
      <c r="AE26" s="495">
        <f t="shared" si="2"/>
        <v>399.31000000000006</v>
      </c>
      <c r="AF26" s="93">
        <f t="shared" si="2"/>
        <v>382</v>
      </c>
      <c r="AG26" s="129">
        <f t="shared" si="2"/>
        <v>399.46000000000004</v>
      </c>
      <c r="AH26" s="226">
        <f t="shared" si="2"/>
        <v>382</v>
      </c>
      <c r="AI26" s="495">
        <f t="shared" si="2"/>
        <v>399.46000000000004</v>
      </c>
      <c r="AJ26" s="93">
        <f>SUM(AJ27:AJ40)</f>
        <v>407</v>
      </c>
      <c r="AK26" s="142">
        <f>SUM(AK27:AK40)</f>
        <v>425.21000000000004</v>
      </c>
      <c r="AL26" s="241">
        <f t="shared" si="2"/>
        <v>245</v>
      </c>
      <c r="AM26" s="495">
        <f t="shared" si="2"/>
        <v>258.35</v>
      </c>
      <c r="AN26" s="93"/>
      <c r="AO26" s="112"/>
      <c r="AP26" s="241">
        <f>SUM(AP27:AP40)</f>
        <v>41</v>
      </c>
      <c r="AQ26" s="495">
        <f>SUM(AQ27:AQ40)</f>
        <v>42.230000000000004</v>
      </c>
      <c r="AR26" s="93">
        <f>SUM(AR27:AR40)</f>
        <v>311</v>
      </c>
      <c r="AS26" s="112">
        <f>SUM(AS27:AS40)</f>
        <v>326.33000000000004</v>
      </c>
      <c r="AT26" s="241">
        <f aca="true" t="shared" si="3" ref="AT26:AY26">SUM(AT28:AT40)</f>
        <v>270</v>
      </c>
      <c r="AU26" s="495">
        <f t="shared" si="3"/>
        <v>284.1</v>
      </c>
      <c r="AV26" s="93">
        <f t="shared" si="3"/>
        <v>0</v>
      </c>
      <c r="AW26" s="112">
        <f t="shared" si="3"/>
        <v>6</v>
      </c>
      <c r="AX26" s="219">
        <f t="shared" si="3"/>
        <v>270</v>
      </c>
      <c r="AY26" s="495">
        <f t="shared" si="3"/>
        <v>278.1</v>
      </c>
      <c r="AZ26" s="93"/>
      <c r="BA26" s="112"/>
    </row>
    <row r="27" spans="1:53" ht="12.75">
      <c r="A27" s="7" t="s">
        <v>23</v>
      </c>
      <c r="B27" s="433"/>
      <c r="C27" s="566"/>
      <c r="D27" s="559"/>
      <c r="E27" s="542"/>
      <c r="F27" s="533"/>
      <c r="G27" s="198"/>
      <c r="H27" s="155"/>
      <c r="I27" s="542"/>
      <c r="J27" s="533"/>
      <c r="K27" s="213"/>
      <c r="L27" s="94"/>
      <c r="M27" s="113"/>
      <c r="N27" s="239"/>
      <c r="O27" s="496"/>
      <c r="P27" s="94"/>
      <c r="Q27" s="113"/>
      <c r="R27" s="239"/>
      <c r="S27" s="496"/>
      <c r="T27" s="94"/>
      <c r="U27" s="113"/>
      <c r="V27" s="239"/>
      <c r="W27" s="496"/>
      <c r="X27" s="94"/>
      <c r="Y27" s="113"/>
      <c r="Z27" s="239"/>
      <c r="AA27" s="496"/>
      <c r="AB27" s="94"/>
      <c r="AC27" s="113"/>
      <c r="AD27" s="239"/>
      <c r="AE27" s="496"/>
      <c r="AF27" s="94"/>
      <c r="AG27" s="130"/>
      <c r="AH27" s="222"/>
      <c r="AI27" s="496"/>
      <c r="AJ27" s="94"/>
      <c r="AK27" s="143"/>
      <c r="AL27" s="239"/>
      <c r="AM27" s="496"/>
      <c r="AN27" s="94"/>
      <c r="AO27" s="113"/>
      <c r="AP27" s="239"/>
      <c r="AQ27" s="496"/>
      <c r="AR27" s="94"/>
      <c r="AS27" s="113"/>
      <c r="AT27" s="239"/>
      <c r="AU27" s="496"/>
      <c r="AV27" s="94"/>
      <c r="AW27" s="113"/>
      <c r="AX27" s="216"/>
      <c r="AY27" s="496"/>
      <c r="AZ27" s="94"/>
      <c r="BA27" s="113"/>
    </row>
    <row r="28" spans="1:53" ht="12.75">
      <c r="A28" s="8" t="s">
        <v>59</v>
      </c>
      <c r="B28" s="427"/>
      <c r="C28" s="502">
        <f>(C22-B22)/A2</f>
        <v>13.350000000000023</v>
      </c>
      <c r="D28" s="555"/>
      <c r="E28" s="538">
        <f>(E22-D22)/A2</f>
        <v>14.100000000000023</v>
      </c>
      <c r="F28" s="531"/>
      <c r="G28" s="199">
        <f>(G22-F22)/A2</f>
        <v>14.100000000000023</v>
      </c>
      <c r="H28" s="151"/>
      <c r="I28" s="538">
        <f>(I22-H22)/A2</f>
        <v>17.100000000000023</v>
      </c>
      <c r="J28" s="531"/>
      <c r="K28" s="207">
        <f>(K22-J22)/A2</f>
        <v>18.600000000000023</v>
      </c>
      <c r="L28" s="90"/>
      <c r="M28" s="109">
        <f>(M22-L22)/A2</f>
        <v>4.5</v>
      </c>
      <c r="N28" s="242"/>
      <c r="O28" s="493">
        <f>(A4*0.04)/A2</f>
        <v>8</v>
      </c>
      <c r="P28" s="90"/>
      <c r="Q28" s="109">
        <f>(Q22-P22)/A2</f>
        <v>14.100000000000023</v>
      </c>
      <c r="R28" s="242"/>
      <c r="S28" s="493">
        <f>(S22-R22)/A2</f>
        <v>14.100000000000023</v>
      </c>
      <c r="T28" s="90"/>
      <c r="U28" s="109">
        <f>(U22-T22)/A2</f>
        <v>14.100000000000023</v>
      </c>
      <c r="V28" s="242"/>
      <c r="W28" s="493">
        <f>(W22-V22)/A2</f>
        <v>15.600000000000023</v>
      </c>
      <c r="X28" s="90"/>
      <c r="Y28" s="109">
        <f>(Y22-X22)/A2</f>
        <v>14.100000000000023</v>
      </c>
      <c r="Z28" s="242"/>
      <c r="AA28" s="493">
        <f>(AA22-Z22)/A2</f>
        <v>14.100000000000023</v>
      </c>
      <c r="AB28" s="90"/>
      <c r="AC28" s="109">
        <f>(AC22-AB22)/A2</f>
        <v>14.100000000000023</v>
      </c>
      <c r="AD28" s="242"/>
      <c r="AE28" s="493">
        <f>(AE22-AD22)/A2</f>
        <v>17.31000000000006</v>
      </c>
      <c r="AF28" s="90"/>
      <c r="AG28" s="126">
        <f>(AG22-AF22)/A2</f>
        <v>17.460000000000036</v>
      </c>
      <c r="AH28" s="224"/>
      <c r="AI28" s="493">
        <f>(AI22-AH22)/A2</f>
        <v>17.460000000000036</v>
      </c>
      <c r="AJ28" s="90"/>
      <c r="AK28" s="139">
        <f>(AK22-AJ22)/A2</f>
        <v>18.210000000000036</v>
      </c>
      <c r="AL28" s="242"/>
      <c r="AM28" s="493">
        <f>(AM22-AL22)/A2</f>
        <v>13.350000000000023</v>
      </c>
      <c r="AN28" s="90"/>
      <c r="AO28" s="109">
        <f>(AO22-AN22)/A2</f>
        <v>6</v>
      </c>
      <c r="AP28" s="242"/>
      <c r="AQ28" s="493">
        <f>(AQ22-AP22)/A2</f>
        <v>1.230000000000004</v>
      </c>
      <c r="AR28" s="90"/>
      <c r="AS28" s="109">
        <f>(AS22-AR22)/A2</f>
        <v>15.330000000000041</v>
      </c>
      <c r="AT28" s="242"/>
      <c r="AU28" s="493">
        <f>(AU22-AT22)/A2</f>
        <v>14.100000000000023</v>
      </c>
      <c r="AV28" s="90"/>
      <c r="AW28" s="109">
        <f>(AW22-AV22)/A2</f>
        <v>6</v>
      </c>
      <c r="AX28" s="217"/>
      <c r="AY28" s="493">
        <f>(AY22-AX22)/A2</f>
        <v>8.100000000000023</v>
      </c>
      <c r="AZ28" s="90"/>
      <c r="BA28" s="109">
        <f>(BA22-AZ22)/A2</f>
        <v>6</v>
      </c>
    </row>
    <row r="29" spans="1:53" ht="12.75">
      <c r="A29" s="3" t="s">
        <v>32</v>
      </c>
      <c r="B29" s="430"/>
      <c r="C29" s="563"/>
      <c r="D29" s="472">
        <f>B6</f>
        <v>25</v>
      </c>
      <c r="E29" s="502">
        <f>B6/A2</f>
        <v>25</v>
      </c>
      <c r="F29" s="549">
        <f>B6</f>
        <v>25</v>
      </c>
      <c r="G29" s="424">
        <f>B6/A2</f>
        <v>25</v>
      </c>
      <c r="H29" s="151">
        <f>B6</f>
        <v>25</v>
      </c>
      <c r="I29" s="538">
        <f>B6/A2</f>
        <v>25</v>
      </c>
      <c r="J29" s="531">
        <f>B6</f>
        <v>25</v>
      </c>
      <c r="K29" s="207">
        <f>B6/A2</f>
        <v>25</v>
      </c>
      <c r="L29" s="90"/>
      <c r="M29" s="109"/>
      <c r="N29" s="242"/>
      <c r="O29" s="493"/>
      <c r="P29" s="90">
        <f>B6</f>
        <v>25</v>
      </c>
      <c r="Q29" s="109">
        <f>B6/A2</f>
        <v>25</v>
      </c>
      <c r="R29" s="242">
        <f>B6</f>
        <v>25</v>
      </c>
      <c r="S29" s="493">
        <f>B6/A2</f>
        <v>25</v>
      </c>
      <c r="T29" s="90">
        <f>B6</f>
        <v>25</v>
      </c>
      <c r="U29" s="109">
        <f>B6/A2</f>
        <v>25</v>
      </c>
      <c r="V29" s="242">
        <f>B6</f>
        <v>25</v>
      </c>
      <c r="W29" s="493">
        <f>B6/A2</f>
        <v>25</v>
      </c>
      <c r="X29" s="90">
        <f>B6</f>
        <v>25</v>
      </c>
      <c r="Y29" s="109">
        <f>B6/A2</f>
        <v>25</v>
      </c>
      <c r="Z29" s="242">
        <f>B6</f>
        <v>25</v>
      </c>
      <c r="AA29" s="493">
        <f>B6/A2</f>
        <v>25</v>
      </c>
      <c r="AB29" s="90">
        <f>B6</f>
        <v>25</v>
      </c>
      <c r="AC29" s="109">
        <f>B6/A2</f>
        <v>25</v>
      </c>
      <c r="AD29" s="242">
        <f>B6</f>
        <v>25</v>
      </c>
      <c r="AE29" s="493">
        <f>B6/A2</f>
        <v>25</v>
      </c>
      <c r="AF29" s="90">
        <f>B6</f>
        <v>25</v>
      </c>
      <c r="AG29" s="126">
        <f>B6/A2</f>
        <v>25</v>
      </c>
      <c r="AH29" s="224">
        <f>B6</f>
        <v>25</v>
      </c>
      <c r="AI29" s="493">
        <f>B6/A2</f>
        <v>25</v>
      </c>
      <c r="AJ29" s="90">
        <f>B6</f>
        <v>25</v>
      </c>
      <c r="AK29" s="139">
        <f>B6/A2</f>
        <v>25</v>
      </c>
      <c r="AL29" s="242"/>
      <c r="AM29" s="493"/>
      <c r="AN29" s="472"/>
      <c r="AO29" s="502"/>
      <c r="AP29" s="242"/>
      <c r="AQ29" s="493"/>
      <c r="AR29" s="90">
        <f>B6</f>
        <v>25</v>
      </c>
      <c r="AS29" s="109">
        <f>B6/A2</f>
        <v>25</v>
      </c>
      <c r="AT29" s="507">
        <f>B6</f>
        <v>25</v>
      </c>
      <c r="AU29" s="443">
        <f>B6/A2</f>
        <v>25</v>
      </c>
      <c r="AV29" s="472"/>
      <c r="AW29" s="443"/>
      <c r="AX29" s="217">
        <f>B6</f>
        <v>25</v>
      </c>
      <c r="AY29" s="500">
        <f>B6/A2</f>
        <v>25</v>
      </c>
      <c r="AZ29" s="472"/>
      <c r="BA29" s="502"/>
    </row>
    <row r="30" spans="1:53" ht="12.75">
      <c r="A30" s="3" t="s">
        <v>33</v>
      </c>
      <c r="B30" s="457">
        <f>B7+IF(A4=0,-25,0)</f>
        <v>25</v>
      </c>
      <c r="C30" s="502">
        <f>B30/A2</f>
        <v>25</v>
      </c>
      <c r="D30" s="472">
        <f>B7</f>
        <v>25</v>
      </c>
      <c r="E30" s="502">
        <f>B7/A2</f>
        <v>25</v>
      </c>
      <c r="F30" s="549">
        <f>B7</f>
        <v>25</v>
      </c>
      <c r="G30" s="424">
        <f>B7/A2</f>
        <v>25</v>
      </c>
      <c r="H30" s="151">
        <f>B7</f>
        <v>25</v>
      </c>
      <c r="I30" s="538">
        <f>B7/A2</f>
        <v>25</v>
      </c>
      <c r="J30" s="531">
        <f>B7</f>
        <v>25</v>
      </c>
      <c r="K30" s="207">
        <f>B7/A2</f>
        <v>25</v>
      </c>
      <c r="L30" s="90"/>
      <c r="M30" s="109"/>
      <c r="N30" s="242"/>
      <c r="O30" s="493"/>
      <c r="P30" s="90">
        <f>B7</f>
        <v>25</v>
      </c>
      <c r="Q30" s="109">
        <f>B7/A2</f>
        <v>25</v>
      </c>
      <c r="R30" s="242">
        <f>B7</f>
        <v>25</v>
      </c>
      <c r="S30" s="493">
        <f>B7/A2</f>
        <v>25</v>
      </c>
      <c r="T30" s="90">
        <f>B7</f>
        <v>25</v>
      </c>
      <c r="U30" s="109">
        <f>B7/A2</f>
        <v>25</v>
      </c>
      <c r="V30" s="242">
        <f>B7</f>
        <v>25</v>
      </c>
      <c r="W30" s="493">
        <f>B7/A2</f>
        <v>25</v>
      </c>
      <c r="X30" s="90">
        <f>B7</f>
        <v>25</v>
      </c>
      <c r="Y30" s="109">
        <f>B7/A2</f>
        <v>25</v>
      </c>
      <c r="Z30" s="242">
        <f>B7</f>
        <v>25</v>
      </c>
      <c r="AA30" s="493">
        <f>B7/A2</f>
        <v>25</v>
      </c>
      <c r="AB30" s="90">
        <f>B7</f>
        <v>25</v>
      </c>
      <c r="AC30" s="109">
        <f>B7/A2</f>
        <v>25</v>
      </c>
      <c r="AD30" s="242">
        <f>B7</f>
        <v>25</v>
      </c>
      <c r="AE30" s="493">
        <f>B7/A2</f>
        <v>25</v>
      </c>
      <c r="AF30" s="90">
        <f>B7</f>
        <v>25</v>
      </c>
      <c r="AG30" s="126">
        <f>B7/A2</f>
        <v>25</v>
      </c>
      <c r="AH30" s="224">
        <f>B7</f>
        <v>25</v>
      </c>
      <c r="AI30" s="493">
        <f>B7/A2</f>
        <v>25</v>
      </c>
      <c r="AJ30" s="90">
        <f>B7</f>
        <v>25</v>
      </c>
      <c r="AK30" s="139">
        <f>B7/A2</f>
        <v>25</v>
      </c>
      <c r="AL30" s="242">
        <f>B7</f>
        <v>25</v>
      </c>
      <c r="AM30" s="500">
        <f>B7/A2</f>
        <v>25</v>
      </c>
      <c r="AN30" s="472"/>
      <c r="AO30" s="502"/>
      <c r="AP30" s="242"/>
      <c r="AQ30" s="493"/>
      <c r="AR30" s="90">
        <f>B7</f>
        <v>25</v>
      </c>
      <c r="AS30" s="109">
        <f>B7/A2</f>
        <v>25</v>
      </c>
      <c r="AT30" s="507">
        <f>B7</f>
        <v>25</v>
      </c>
      <c r="AU30" s="443">
        <f>B7/A2</f>
        <v>25</v>
      </c>
      <c r="AV30" s="472"/>
      <c r="AW30" s="444"/>
      <c r="AX30" s="217">
        <f>B7</f>
        <v>25</v>
      </c>
      <c r="AY30" s="500">
        <f>B7/A2</f>
        <v>25</v>
      </c>
      <c r="AZ30" s="472"/>
      <c r="BA30" s="502"/>
    </row>
    <row r="31" spans="1:53" ht="12.75">
      <c r="A31" s="3" t="s">
        <v>34</v>
      </c>
      <c r="B31" s="430"/>
      <c r="C31" s="563"/>
      <c r="D31" s="555"/>
      <c r="E31" s="538"/>
      <c r="F31" s="531"/>
      <c r="G31" s="199"/>
      <c r="H31" s="151"/>
      <c r="I31" s="538"/>
      <c r="J31" s="531"/>
      <c r="K31" s="207"/>
      <c r="L31" s="90"/>
      <c r="M31" s="109"/>
      <c r="N31" s="242"/>
      <c r="O31" s="493"/>
      <c r="P31" s="90"/>
      <c r="Q31" s="109"/>
      <c r="R31" s="242"/>
      <c r="S31" s="493"/>
      <c r="T31" s="90"/>
      <c r="U31" s="109"/>
      <c r="V31" s="242"/>
      <c r="W31" s="493"/>
      <c r="X31" s="90"/>
      <c r="Y31" s="109"/>
      <c r="Z31" s="242"/>
      <c r="AA31" s="493"/>
      <c r="AB31" s="90"/>
      <c r="AC31" s="109"/>
      <c r="AD31" s="472">
        <f>B8</f>
        <v>100</v>
      </c>
      <c r="AE31" s="498">
        <f>B8/A2</f>
        <v>100</v>
      </c>
      <c r="AF31" s="472">
        <f>B8</f>
        <v>100</v>
      </c>
      <c r="AG31" s="408">
        <f>B8/A2</f>
        <v>100</v>
      </c>
      <c r="AH31" s="182">
        <f>B8</f>
        <v>100</v>
      </c>
      <c r="AI31" s="498">
        <f>B8/A2</f>
        <v>100</v>
      </c>
      <c r="AJ31" s="472">
        <f>B8</f>
        <v>100</v>
      </c>
      <c r="AK31" s="410">
        <f>B8/A2</f>
        <v>100</v>
      </c>
      <c r="AL31" s="242"/>
      <c r="AM31" s="493"/>
      <c r="AN31" s="90"/>
      <c r="AO31" s="109"/>
      <c r="AP31" s="242"/>
      <c r="AQ31" s="493"/>
      <c r="AR31" s="90"/>
      <c r="AS31" s="109"/>
      <c r="AT31" s="242"/>
      <c r="AU31" s="493"/>
      <c r="AV31" s="90"/>
      <c r="AW31" s="109"/>
      <c r="AX31" s="217"/>
      <c r="AY31" s="493"/>
      <c r="AZ31" s="90"/>
      <c r="BA31" s="109"/>
    </row>
    <row r="32" spans="1:53" ht="12.75">
      <c r="A32" s="3" t="s">
        <v>35</v>
      </c>
      <c r="B32" s="430"/>
      <c r="C32" s="563"/>
      <c r="D32" s="555"/>
      <c r="E32" s="538"/>
      <c r="F32" s="531"/>
      <c r="G32" s="199"/>
      <c r="H32" s="151"/>
      <c r="I32" s="538"/>
      <c r="J32" s="531"/>
      <c r="K32" s="207"/>
      <c r="L32" s="90"/>
      <c r="M32" s="109"/>
      <c r="N32" s="242"/>
      <c r="O32" s="493"/>
      <c r="P32" s="90"/>
      <c r="Q32" s="109"/>
      <c r="R32" s="242"/>
      <c r="S32" s="493"/>
      <c r="T32" s="90"/>
      <c r="U32" s="109"/>
      <c r="V32" s="242"/>
      <c r="W32" s="493"/>
      <c r="X32" s="90"/>
      <c r="Y32" s="109"/>
      <c r="Z32" s="242"/>
      <c r="AA32" s="493"/>
      <c r="AB32" s="90"/>
      <c r="AC32" s="109"/>
      <c r="AD32" s="472">
        <f>B9</f>
        <v>12</v>
      </c>
      <c r="AE32" s="498">
        <f>B9/A2</f>
        <v>12</v>
      </c>
      <c r="AF32" s="472">
        <f>B9</f>
        <v>12</v>
      </c>
      <c r="AG32" s="408">
        <f>B9/A2</f>
        <v>12</v>
      </c>
      <c r="AH32" s="182">
        <f>B9</f>
        <v>12</v>
      </c>
      <c r="AI32" s="498">
        <f>B9/A2</f>
        <v>12</v>
      </c>
      <c r="AJ32" s="472">
        <f>B9</f>
        <v>12</v>
      </c>
      <c r="AK32" s="410">
        <f>B9/A2</f>
        <v>12</v>
      </c>
      <c r="AL32" s="242"/>
      <c r="AM32" s="493"/>
      <c r="AN32" s="90"/>
      <c r="AO32" s="109"/>
      <c r="AP32" s="242"/>
      <c r="AQ32" s="493"/>
      <c r="AR32" s="90"/>
      <c r="AS32" s="109"/>
      <c r="AT32" s="242"/>
      <c r="AU32" s="493"/>
      <c r="AV32" s="90"/>
      <c r="AW32" s="109"/>
      <c r="AX32" s="217"/>
      <c r="AY32" s="493"/>
      <c r="AZ32" s="90"/>
      <c r="BA32" s="109"/>
    </row>
    <row r="33" spans="1:53" ht="12.75">
      <c r="A33" s="3" t="s">
        <v>103</v>
      </c>
      <c r="B33" s="430"/>
      <c r="C33" s="563"/>
      <c r="D33" s="555"/>
      <c r="E33" s="538"/>
      <c r="F33" s="531"/>
      <c r="G33" s="199"/>
      <c r="H33" s="167">
        <f>C10</f>
        <v>100</v>
      </c>
      <c r="I33" s="543">
        <f>C10/A2</f>
        <v>100</v>
      </c>
      <c r="J33" s="534">
        <f>B10</f>
        <v>150</v>
      </c>
      <c r="K33" s="417">
        <f>B10/A2</f>
        <v>150</v>
      </c>
      <c r="L33" s="90"/>
      <c r="M33" s="109"/>
      <c r="N33" s="242"/>
      <c r="O33" s="493"/>
      <c r="P33" s="90"/>
      <c r="Q33" s="109"/>
      <c r="R33" s="242"/>
      <c r="S33" s="493"/>
      <c r="T33" s="90"/>
      <c r="U33" s="109"/>
      <c r="V33" s="242"/>
      <c r="W33" s="493"/>
      <c r="X33" s="90"/>
      <c r="Y33" s="109"/>
      <c r="Z33" s="242"/>
      <c r="AA33" s="493"/>
      <c r="AB33" s="90"/>
      <c r="AC33" s="109"/>
      <c r="AD33" s="242"/>
      <c r="AE33" s="493"/>
      <c r="AF33" s="90"/>
      <c r="AG33" s="126"/>
      <c r="AH33" s="224"/>
      <c r="AI33" s="493"/>
      <c r="AJ33" s="90"/>
      <c r="AK33" s="139"/>
      <c r="AL33" s="242"/>
      <c r="AM33" s="493"/>
      <c r="AN33" s="90"/>
      <c r="AO33" s="109"/>
      <c r="AP33" s="242"/>
      <c r="AQ33" s="493"/>
      <c r="AR33" s="90"/>
      <c r="AS33" s="109"/>
      <c r="AT33" s="242"/>
      <c r="AU33" s="493"/>
      <c r="AV33" s="90"/>
      <c r="AW33" s="109"/>
      <c r="AX33" s="217"/>
      <c r="AY33" s="493"/>
      <c r="AZ33" s="90"/>
      <c r="BA33" s="109"/>
    </row>
    <row r="34" spans="1:53" ht="12.75">
      <c r="A34" s="3" t="s">
        <v>47</v>
      </c>
      <c r="B34" s="430"/>
      <c r="C34" s="563"/>
      <c r="D34" s="555"/>
      <c r="E34" s="538"/>
      <c r="F34" s="531"/>
      <c r="G34" s="199"/>
      <c r="H34" s="151"/>
      <c r="I34" s="538"/>
      <c r="J34" s="531"/>
      <c r="K34" s="207"/>
      <c r="L34" s="90"/>
      <c r="M34" s="109"/>
      <c r="N34" s="242"/>
      <c r="O34" s="493"/>
      <c r="P34" s="90"/>
      <c r="Q34" s="109"/>
      <c r="R34" s="242"/>
      <c r="S34" s="493"/>
      <c r="T34" s="90"/>
      <c r="U34" s="109"/>
      <c r="V34" s="525">
        <f>B12</f>
        <v>50</v>
      </c>
      <c r="W34" s="524">
        <f>V34/A2</f>
        <v>50</v>
      </c>
      <c r="X34" s="90"/>
      <c r="Y34" s="109"/>
      <c r="Z34" s="242"/>
      <c r="AA34" s="493"/>
      <c r="AB34" s="90"/>
      <c r="AC34" s="109"/>
      <c r="AD34" s="242"/>
      <c r="AE34" s="493"/>
      <c r="AF34" s="90"/>
      <c r="AG34" s="126"/>
      <c r="AH34" s="224"/>
      <c r="AI34" s="493"/>
      <c r="AJ34" s="90"/>
      <c r="AK34" s="139"/>
      <c r="AL34" s="242"/>
      <c r="AM34" s="493"/>
      <c r="AN34" s="90"/>
      <c r="AO34" s="109"/>
      <c r="AP34" s="242"/>
      <c r="AQ34" s="493"/>
      <c r="AR34" s="90"/>
      <c r="AS34" s="109"/>
      <c r="AT34" s="242"/>
      <c r="AU34" s="493"/>
      <c r="AV34" s="90"/>
      <c r="AW34" s="109"/>
      <c r="AX34" s="217"/>
      <c r="AY34" s="493"/>
      <c r="AZ34" s="90"/>
      <c r="BA34" s="109"/>
    </row>
    <row r="35" spans="1:53" ht="12.75">
      <c r="A35" s="3" t="s">
        <v>71</v>
      </c>
      <c r="B35" s="458">
        <f>B14+IF(A4=0,-5,0)</f>
        <v>5</v>
      </c>
      <c r="C35" s="236">
        <f>B35/A2</f>
        <v>5</v>
      </c>
      <c r="D35" s="304">
        <f>B14</f>
        <v>5</v>
      </c>
      <c r="E35" s="544">
        <f>B14/A2</f>
        <v>5</v>
      </c>
      <c r="F35" s="550">
        <f>B14</f>
        <v>5</v>
      </c>
      <c r="G35" s="425">
        <f>B14/A2</f>
        <v>5</v>
      </c>
      <c r="H35" s="156">
        <f>B14</f>
        <v>5</v>
      </c>
      <c r="I35" s="544">
        <f>B14/A2</f>
        <v>5</v>
      </c>
      <c r="J35" s="245">
        <f>B14</f>
        <v>5</v>
      </c>
      <c r="K35" s="208">
        <f>B14/A2</f>
        <v>5</v>
      </c>
      <c r="L35" s="95"/>
      <c r="M35" s="114"/>
      <c r="N35" s="245"/>
      <c r="O35" s="234"/>
      <c r="P35" s="95">
        <f>B14</f>
        <v>5</v>
      </c>
      <c r="Q35" s="114">
        <f>B14/A2</f>
        <v>5</v>
      </c>
      <c r="R35" s="245">
        <f>B14</f>
        <v>5</v>
      </c>
      <c r="S35" s="234">
        <f>B14/A2</f>
        <v>5</v>
      </c>
      <c r="T35" s="95">
        <f>B14</f>
        <v>5</v>
      </c>
      <c r="U35" s="114">
        <f>B14/A2</f>
        <v>5</v>
      </c>
      <c r="V35" s="245">
        <f>B14</f>
        <v>5</v>
      </c>
      <c r="W35" s="244">
        <f>B14/A2</f>
        <v>5</v>
      </c>
      <c r="X35" s="95">
        <f>B14</f>
        <v>5</v>
      </c>
      <c r="Y35" s="114">
        <f>B14/A2</f>
        <v>5</v>
      </c>
      <c r="Z35" s="245">
        <f>B14</f>
        <v>5</v>
      </c>
      <c r="AA35" s="234">
        <f>B14/A2</f>
        <v>5</v>
      </c>
      <c r="AB35" s="95">
        <f>B14</f>
        <v>5</v>
      </c>
      <c r="AC35" s="114">
        <f>B14/A2</f>
        <v>5</v>
      </c>
      <c r="AD35" s="245">
        <f>B14</f>
        <v>5</v>
      </c>
      <c r="AE35" s="234">
        <f>B14/A2</f>
        <v>5</v>
      </c>
      <c r="AF35" s="95">
        <f>B14</f>
        <v>5</v>
      </c>
      <c r="AG35" s="131">
        <f>B14/A2</f>
        <v>5</v>
      </c>
      <c r="AH35" s="228">
        <f>B14</f>
        <v>5</v>
      </c>
      <c r="AI35" s="234">
        <f>B14/A2</f>
        <v>5</v>
      </c>
      <c r="AJ35" s="95">
        <f>B14</f>
        <v>5</v>
      </c>
      <c r="AK35" s="144">
        <f>B14/A2</f>
        <v>5</v>
      </c>
      <c r="AL35" s="245">
        <f>B14</f>
        <v>5</v>
      </c>
      <c r="AM35" s="234">
        <f>B14/A2</f>
        <v>5</v>
      </c>
      <c r="AN35" s="308"/>
      <c r="AO35" s="236"/>
      <c r="AP35" s="245"/>
      <c r="AQ35" s="234"/>
      <c r="AR35" s="95">
        <f>B14</f>
        <v>5</v>
      </c>
      <c r="AS35" s="114">
        <f>B14/A2</f>
        <v>5</v>
      </c>
      <c r="AT35" s="308">
        <f>B14</f>
        <v>5</v>
      </c>
      <c r="AU35" s="236">
        <f>B14/A2</f>
        <v>5</v>
      </c>
      <c r="AV35" s="308"/>
      <c r="AW35" s="236"/>
      <c r="AX35" s="189">
        <f>B14</f>
        <v>5</v>
      </c>
      <c r="AY35" s="293">
        <f>B14/A2</f>
        <v>5</v>
      </c>
      <c r="AZ35" s="308"/>
      <c r="BA35" s="236"/>
    </row>
    <row r="36" spans="1:53" ht="12.75">
      <c r="A36" s="3" t="s">
        <v>75</v>
      </c>
      <c r="B36" s="434"/>
      <c r="C36" s="234"/>
      <c r="D36" s="304"/>
      <c r="E36" s="544"/>
      <c r="F36" s="245"/>
      <c r="G36" s="204"/>
      <c r="H36" s="156"/>
      <c r="I36" s="544"/>
      <c r="J36" s="245"/>
      <c r="K36" s="208"/>
      <c r="L36" s="95"/>
      <c r="M36" s="114"/>
      <c r="N36" s="245"/>
      <c r="O36" s="234"/>
      <c r="P36" s="95"/>
      <c r="Q36" s="114"/>
      <c r="R36" s="245"/>
      <c r="S36" s="234"/>
      <c r="T36" s="95"/>
      <c r="U36" s="114"/>
      <c r="V36" s="245"/>
      <c r="W36" s="244"/>
      <c r="X36" s="95"/>
      <c r="Y36" s="114"/>
      <c r="Z36" s="245"/>
      <c r="AA36" s="234"/>
      <c r="AB36" s="95"/>
      <c r="AC36" s="114"/>
      <c r="AD36" s="245"/>
      <c r="AE36" s="234"/>
      <c r="AF36" s="95"/>
      <c r="AG36" s="131"/>
      <c r="AH36" s="135"/>
      <c r="AI36" s="518"/>
      <c r="AJ36" s="308">
        <f>B15</f>
        <v>25</v>
      </c>
      <c r="AK36" s="307">
        <f>B15/A2</f>
        <v>25</v>
      </c>
      <c r="AL36" s="245"/>
      <c r="AM36" s="234"/>
      <c r="AN36" s="95"/>
      <c r="AO36" s="114"/>
      <c r="AP36" s="245"/>
      <c r="AQ36" s="234"/>
      <c r="AR36" s="95"/>
      <c r="AS36" s="114"/>
      <c r="AT36" s="245"/>
      <c r="AU36" s="234"/>
      <c r="AV36" s="95"/>
      <c r="AW36" s="114"/>
      <c r="AX36" s="189"/>
      <c r="AY36" s="234"/>
      <c r="AZ36" s="95"/>
      <c r="BA36" s="114"/>
    </row>
    <row r="37" spans="1:53" ht="12.75">
      <c r="A37" s="3" t="s">
        <v>60</v>
      </c>
      <c r="B37" s="434"/>
      <c r="C37" s="234"/>
      <c r="D37" s="304"/>
      <c r="E37" s="544"/>
      <c r="F37" s="245"/>
      <c r="G37" s="204"/>
      <c r="H37" s="156"/>
      <c r="I37" s="544"/>
      <c r="J37" s="245"/>
      <c r="K37" s="208"/>
      <c r="L37" s="95"/>
      <c r="M37" s="114"/>
      <c r="N37" s="245"/>
      <c r="O37" s="234"/>
      <c r="P37" s="95"/>
      <c r="Q37" s="114"/>
      <c r="R37" s="245"/>
      <c r="S37" s="234"/>
      <c r="T37" s="95"/>
      <c r="U37" s="114"/>
      <c r="V37" s="245"/>
      <c r="W37" s="234"/>
      <c r="X37" s="95"/>
      <c r="Y37" s="114"/>
      <c r="Z37" s="245"/>
      <c r="AA37" s="234"/>
      <c r="AB37" s="95"/>
      <c r="AC37" s="114"/>
      <c r="AD37" s="245"/>
      <c r="AE37" s="234"/>
      <c r="AF37" s="95"/>
      <c r="AG37" s="131"/>
      <c r="AH37" s="228"/>
      <c r="AI37" s="234"/>
      <c r="AJ37" s="95"/>
      <c r="AK37" s="144"/>
      <c r="AL37" s="245"/>
      <c r="AM37" s="234"/>
      <c r="AN37" s="95"/>
      <c r="AO37" s="114"/>
      <c r="AP37" s="308">
        <f>B13</f>
        <v>41</v>
      </c>
      <c r="AQ37" s="236">
        <f>B13/A2</f>
        <v>41</v>
      </c>
      <c r="AR37" s="308">
        <f>B13</f>
        <v>41</v>
      </c>
      <c r="AS37" s="236">
        <f>AR37/A2</f>
        <v>41</v>
      </c>
      <c r="AT37" s="245"/>
      <c r="AU37" s="234"/>
      <c r="AV37" s="95"/>
      <c r="AW37" s="114"/>
      <c r="AX37" s="189"/>
      <c r="AY37" s="234"/>
      <c r="AZ37" s="95"/>
      <c r="BA37" s="114"/>
    </row>
    <row r="38" spans="1:53" ht="12.75">
      <c r="A38" s="43" t="s">
        <v>93</v>
      </c>
      <c r="B38" s="435"/>
      <c r="C38" s="237"/>
      <c r="D38" s="560"/>
      <c r="E38" s="545"/>
      <c r="F38" s="246"/>
      <c r="G38" s="205"/>
      <c r="H38" s="157"/>
      <c r="I38" s="545"/>
      <c r="J38" s="246"/>
      <c r="K38" s="209"/>
      <c r="L38" s="449">
        <f>B16</f>
        <v>150</v>
      </c>
      <c r="M38" s="527">
        <f>B16/A2</f>
        <v>150</v>
      </c>
      <c r="N38" s="246"/>
      <c r="O38" s="237"/>
      <c r="P38" s="473"/>
      <c r="Q38" s="115"/>
      <c r="R38" s="246"/>
      <c r="S38" s="237"/>
      <c r="T38" s="473"/>
      <c r="U38" s="115"/>
      <c r="V38" s="246"/>
      <c r="W38" s="237"/>
      <c r="X38" s="473"/>
      <c r="Y38" s="115"/>
      <c r="Z38" s="246"/>
      <c r="AA38" s="237"/>
      <c r="AB38" s="473"/>
      <c r="AC38" s="115"/>
      <c r="AD38" s="246"/>
      <c r="AE38" s="237"/>
      <c r="AF38" s="473"/>
      <c r="AG38" s="132"/>
      <c r="AH38" s="229"/>
      <c r="AI38" s="237"/>
      <c r="AJ38" s="473"/>
      <c r="AK38" s="145"/>
      <c r="AL38" s="246"/>
      <c r="AM38" s="237"/>
      <c r="AN38" s="473"/>
      <c r="AO38" s="115"/>
      <c r="AP38" s="246"/>
      <c r="AQ38" s="237"/>
      <c r="AR38" s="473"/>
      <c r="AS38" s="115"/>
      <c r="AT38" s="246"/>
      <c r="AU38" s="237"/>
      <c r="AV38" s="473"/>
      <c r="AW38" s="115"/>
      <c r="AX38" s="190"/>
      <c r="AY38" s="237"/>
      <c r="AZ38" s="473"/>
      <c r="BA38" s="115"/>
    </row>
    <row r="39" spans="1:53" ht="13.5" thickBot="1">
      <c r="A39" s="3"/>
      <c r="B39" s="432"/>
      <c r="C39" s="564"/>
      <c r="D39" s="557"/>
      <c r="E39" s="540"/>
      <c r="F39" s="520"/>
      <c r="G39" s="201"/>
      <c r="H39" s="153"/>
      <c r="I39" s="540"/>
      <c r="J39" s="520"/>
      <c r="K39" s="210"/>
      <c r="L39" s="92"/>
      <c r="M39" s="111"/>
      <c r="N39" s="240"/>
      <c r="O39" s="494"/>
      <c r="P39" s="92"/>
      <c r="Q39" s="111"/>
      <c r="R39" s="240"/>
      <c r="S39" s="494"/>
      <c r="T39" s="92"/>
      <c r="U39" s="111"/>
      <c r="V39" s="240"/>
      <c r="W39" s="494"/>
      <c r="X39" s="92"/>
      <c r="Y39" s="111"/>
      <c r="Z39" s="240"/>
      <c r="AA39" s="494"/>
      <c r="AB39" s="92"/>
      <c r="AC39" s="111"/>
      <c r="AD39" s="240"/>
      <c r="AE39" s="494"/>
      <c r="AF39" s="92"/>
      <c r="AG39" s="128"/>
      <c r="AH39" s="225"/>
      <c r="AI39" s="494"/>
      <c r="AJ39" s="92"/>
      <c r="AK39" s="141"/>
      <c r="AL39" s="240"/>
      <c r="AM39" s="494"/>
      <c r="AN39" s="92"/>
      <c r="AO39" s="111"/>
      <c r="AP39" s="240"/>
      <c r="AQ39" s="494"/>
      <c r="AR39" s="92"/>
      <c r="AS39" s="111"/>
      <c r="AT39" s="240"/>
      <c r="AU39" s="494"/>
      <c r="AV39" s="92"/>
      <c r="AW39" s="111"/>
      <c r="AX39" s="218"/>
      <c r="AY39" s="494"/>
      <c r="AZ39" s="92"/>
      <c r="BA39" s="111"/>
    </row>
    <row r="40" spans="1:53" ht="13.5" thickBot="1">
      <c r="A40" s="58" t="s">
        <v>36</v>
      </c>
      <c r="B40" s="279">
        <f>A4*1.075</f>
        <v>215</v>
      </c>
      <c r="C40" s="288">
        <f>(A4*1.075)/A2</f>
        <v>215</v>
      </c>
      <c r="D40" s="561">
        <f>A4*1.075</f>
        <v>215</v>
      </c>
      <c r="E40" s="546">
        <f>(A4*1.075)/A2</f>
        <v>215</v>
      </c>
      <c r="F40" s="551">
        <f>A4*1.075</f>
        <v>215</v>
      </c>
      <c r="G40" s="456">
        <f>(A4*1.075)/A2</f>
        <v>215</v>
      </c>
      <c r="H40" s="158">
        <f>A4*1.075</f>
        <v>215</v>
      </c>
      <c r="I40" s="546">
        <f>(A4*1.075)/A2</f>
        <v>215</v>
      </c>
      <c r="J40" s="508">
        <f>A4*1.075</f>
        <v>215</v>
      </c>
      <c r="K40" s="282">
        <f>(A4*1.075)/A2</f>
        <v>215</v>
      </c>
      <c r="L40" s="101"/>
      <c r="M40" s="503"/>
      <c r="N40" s="286"/>
      <c r="O40" s="288"/>
      <c r="P40" s="522">
        <f>A4*1.075</f>
        <v>215</v>
      </c>
      <c r="Q40" s="503">
        <f>(A4*1.075)/A2</f>
        <v>215</v>
      </c>
      <c r="R40" s="286">
        <f>A4*1.075</f>
        <v>215</v>
      </c>
      <c r="S40" s="288">
        <f>(A4*1.075)/A2</f>
        <v>215</v>
      </c>
      <c r="T40" s="522">
        <f>A4*1.075</f>
        <v>215</v>
      </c>
      <c r="U40" s="503">
        <f>(A4*1.075)/A2</f>
        <v>215</v>
      </c>
      <c r="V40" s="508">
        <f>A4*1.075</f>
        <v>215</v>
      </c>
      <c r="W40" s="288">
        <f>(A4*1.075)/A2</f>
        <v>215</v>
      </c>
      <c r="X40" s="522">
        <f>A4*1.075</f>
        <v>215</v>
      </c>
      <c r="Y40" s="503">
        <f>(A4*1.075)/A2</f>
        <v>215</v>
      </c>
      <c r="Z40" s="508">
        <f>A4*1.075</f>
        <v>215</v>
      </c>
      <c r="AA40" s="288">
        <f>(A4*1.075)/A2</f>
        <v>215</v>
      </c>
      <c r="AB40" s="522">
        <f>A4*1.075</f>
        <v>215</v>
      </c>
      <c r="AC40" s="503">
        <f>(A4*1.075)/A2</f>
        <v>215</v>
      </c>
      <c r="AD40" s="286">
        <f>A4*1.075</f>
        <v>215</v>
      </c>
      <c r="AE40" s="288">
        <f>(A4*1.075)/A2</f>
        <v>215</v>
      </c>
      <c r="AF40" s="101">
        <f>A4*1.075</f>
        <v>215</v>
      </c>
      <c r="AG40" s="133">
        <f>(A4*1.075)/A2</f>
        <v>215</v>
      </c>
      <c r="AH40" s="285">
        <f>A4*1.075</f>
        <v>215</v>
      </c>
      <c r="AI40" s="288">
        <f>(A4*1.075)/A2</f>
        <v>215</v>
      </c>
      <c r="AJ40" s="101">
        <f>A4*1.075</f>
        <v>215</v>
      </c>
      <c r="AK40" s="146">
        <f>(A4*1.075)/A2</f>
        <v>215</v>
      </c>
      <c r="AL40" s="286">
        <f>A4*1.075</f>
        <v>215</v>
      </c>
      <c r="AM40" s="288">
        <f>(A4*1.075)/A2</f>
        <v>215</v>
      </c>
      <c r="AN40" s="101"/>
      <c r="AO40" s="503"/>
      <c r="AP40" s="286"/>
      <c r="AQ40" s="288"/>
      <c r="AR40" s="101">
        <f>A4*1.075</f>
        <v>215</v>
      </c>
      <c r="AS40" s="503">
        <f>(A4*1.075)/A2</f>
        <v>215</v>
      </c>
      <c r="AT40" s="508">
        <f>A4*1.075</f>
        <v>215</v>
      </c>
      <c r="AU40" s="288">
        <f>(A4*1.075)/A2</f>
        <v>215</v>
      </c>
      <c r="AV40" s="488"/>
      <c r="AW40" s="442"/>
      <c r="AX40" s="298">
        <f>A4*1.075</f>
        <v>215</v>
      </c>
      <c r="AY40" s="288">
        <f>(A4*1.075)/A2</f>
        <v>215</v>
      </c>
      <c r="AZ40" s="101"/>
      <c r="BA40" s="503"/>
    </row>
    <row r="41" spans="1:53" ht="12.75">
      <c r="A41" s="9" t="s">
        <v>61</v>
      </c>
      <c r="B41" s="433">
        <f aca="true" t="shared" si="4" ref="B41:G41">B40*0.1116</f>
        <v>23.994</v>
      </c>
      <c r="C41" s="238">
        <f>C40*0.1116</f>
        <v>23.994</v>
      </c>
      <c r="D41" s="559">
        <f t="shared" si="4"/>
        <v>23.994</v>
      </c>
      <c r="E41" s="547">
        <f t="shared" si="4"/>
        <v>23.994</v>
      </c>
      <c r="F41" s="533">
        <f t="shared" si="4"/>
        <v>23.994</v>
      </c>
      <c r="G41" s="206">
        <f t="shared" si="4"/>
        <v>23.994</v>
      </c>
      <c r="H41" s="155">
        <f>H40*0.1116</f>
        <v>23.994</v>
      </c>
      <c r="I41" s="547">
        <f>I40*0.1116</f>
        <v>23.994</v>
      </c>
      <c r="J41" s="533">
        <f>J40*0.1116</f>
        <v>23.994</v>
      </c>
      <c r="K41" s="212">
        <f>K40*0.1116</f>
        <v>23.994</v>
      </c>
      <c r="L41" s="102"/>
      <c r="M41" s="511"/>
      <c r="N41" s="239"/>
      <c r="O41" s="496"/>
      <c r="P41" s="94">
        <f aca="true" t="shared" si="5" ref="P41:AG41">P40*0.1116</f>
        <v>23.994</v>
      </c>
      <c r="Q41" s="511">
        <f t="shared" si="5"/>
        <v>23.994</v>
      </c>
      <c r="R41" s="239">
        <f t="shared" si="5"/>
        <v>23.994</v>
      </c>
      <c r="S41" s="238">
        <f t="shared" si="5"/>
        <v>23.994</v>
      </c>
      <c r="T41" s="94">
        <f t="shared" si="5"/>
        <v>23.994</v>
      </c>
      <c r="U41" s="511">
        <f t="shared" si="5"/>
        <v>23.994</v>
      </c>
      <c r="V41" s="239">
        <f t="shared" si="5"/>
        <v>23.994</v>
      </c>
      <c r="W41" s="238">
        <f t="shared" si="5"/>
        <v>23.994</v>
      </c>
      <c r="X41" s="94">
        <f t="shared" si="5"/>
        <v>23.994</v>
      </c>
      <c r="Y41" s="511">
        <f t="shared" si="5"/>
        <v>23.994</v>
      </c>
      <c r="Z41" s="239">
        <f t="shared" si="5"/>
        <v>23.994</v>
      </c>
      <c r="AA41" s="238">
        <f t="shared" si="5"/>
        <v>23.994</v>
      </c>
      <c r="AB41" s="94">
        <f t="shared" si="5"/>
        <v>23.994</v>
      </c>
      <c r="AC41" s="511">
        <f t="shared" si="5"/>
        <v>23.994</v>
      </c>
      <c r="AD41" s="239">
        <f t="shared" si="5"/>
        <v>23.994</v>
      </c>
      <c r="AE41" s="238">
        <f t="shared" si="5"/>
        <v>23.994</v>
      </c>
      <c r="AF41" s="94">
        <f t="shared" si="5"/>
        <v>23.994</v>
      </c>
      <c r="AG41" s="134">
        <f t="shared" si="5"/>
        <v>23.994</v>
      </c>
      <c r="AH41" s="222">
        <f aca="true" t="shared" si="6" ref="AH41:AM41">AH40*0.1116</f>
        <v>23.994</v>
      </c>
      <c r="AI41" s="238">
        <f t="shared" si="6"/>
        <v>23.994</v>
      </c>
      <c r="AJ41" s="94">
        <f t="shared" si="6"/>
        <v>23.994</v>
      </c>
      <c r="AK41" s="147">
        <f t="shared" si="6"/>
        <v>23.994</v>
      </c>
      <c r="AL41" s="239">
        <f t="shared" si="6"/>
        <v>23.994</v>
      </c>
      <c r="AM41" s="238">
        <f t="shared" si="6"/>
        <v>23.994</v>
      </c>
      <c r="AN41" s="474"/>
      <c r="AO41" s="504"/>
      <c r="AP41" s="239"/>
      <c r="AQ41" s="512"/>
      <c r="AR41" s="94">
        <f>AR40*0.1116</f>
        <v>23.994</v>
      </c>
      <c r="AS41" s="511">
        <f>AS40*0.1116</f>
        <v>23.994</v>
      </c>
      <c r="AT41" s="239">
        <f>AT40*0.1116</f>
        <v>23.994</v>
      </c>
      <c r="AU41" s="238">
        <f>AU40*0.1116</f>
        <v>23.994</v>
      </c>
      <c r="AV41" s="489">
        <f>AV40*0.1116</f>
        <v>0</v>
      </c>
      <c r="AW41" s="392"/>
      <c r="AX41" s="216">
        <f>AX40*0.1116</f>
        <v>23.994</v>
      </c>
      <c r="AY41" s="238">
        <f>AY40*0.1116</f>
        <v>23.994</v>
      </c>
      <c r="AZ41" s="474"/>
      <c r="BA41" s="504"/>
    </row>
    <row r="42" spans="1:53" ht="12.75">
      <c r="A42" s="3" t="s">
        <v>64</v>
      </c>
      <c r="B42" s="430">
        <f aca="true" t="shared" si="7" ref="B42:G42">B40*0.8884</f>
        <v>191.006</v>
      </c>
      <c r="C42" s="234">
        <f t="shared" si="7"/>
        <v>191.006</v>
      </c>
      <c r="D42" s="555">
        <f t="shared" si="7"/>
        <v>191.006</v>
      </c>
      <c r="E42" s="544">
        <f t="shared" si="7"/>
        <v>191.006</v>
      </c>
      <c r="F42" s="531">
        <f t="shared" si="7"/>
        <v>191.006</v>
      </c>
      <c r="G42" s="204">
        <f t="shared" si="7"/>
        <v>191.006</v>
      </c>
      <c r="H42" s="151">
        <f>H40*0.8884</f>
        <v>191.006</v>
      </c>
      <c r="I42" s="544">
        <f>I40*0.8884</f>
        <v>191.006</v>
      </c>
      <c r="J42" s="531">
        <f>J40*0.8884</f>
        <v>191.006</v>
      </c>
      <c r="K42" s="208">
        <f>K40*0.8884</f>
        <v>191.006</v>
      </c>
      <c r="L42" s="95"/>
      <c r="M42" s="114"/>
      <c r="N42" s="242"/>
      <c r="O42" s="493"/>
      <c r="P42" s="90">
        <f aca="true" t="shared" si="8" ref="P42:AE42">P40*0.8884</f>
        <v>191.006</v>
      </c>
      <c r="Q42" s="114">
        <f t="shared" si="8"/>
        <v>191.006</v>
      </c>
      <c r="R42" s="242">
        <f t="shared" si="8"/>
        <v>191.006</v>
      </c>
      <c r="S42" s="234">
        <f t="shared" si="8"/>
        <v>191.006</v>
      </c>
      <c r="T42" s="90">
        <f t="shared" si="8"/>
        <v>191.006</v>
      </c>
      <c r="U42" s="114">
        <f t="shared" si="8"/>
        <v>191.006</v>
      </c>
      <c r="V42" s="242">
        <f>V40*0.8884</f>
        <v>191.006</v>
      </c>
      <c r="W42" s="234">
        <f>W40*0.8884</f>
        <v>191.006</v>
      </c>
      <c r="X42" s="90">
        <f>X40*0.8884</f>
        <v>191.006</v>
      </c>
      <c r="Y42" s="114">
        <f>Y40*0.8884</f>
        <v>191.006</v>
      </c>
      <c r="Z42" s="242">
        <f t="shared" si="8"/>
        <v>191.006</v>
      </c>
      <c r="AA42" s="234">
        <f t="shared" si="8"/>
        <v>191.006</v>
      </c>
      <c r="AB42" s="90">
        <f t="shared" si="8"/>
        <v>191.006</v>
      </c>
      <c r="AC42" s="114">
        <f t="shared" si="8"/>
        <v>191.006</v>
      </c>
      <c r="AD42" s="242">
        <f t="shared" si="8"/>
        <v>191.006</v>
      </c>
      <c r="AE42" s="234">
        <f t="shared" si="8"/>
        <v>191.006</v>
      </c>
      <c r="AF42" s="90">
        <f aca="true" t="shared" si="9" ref="AF42:AM42">AF40*0.8884</f>
        <v>191.006</v>
      </c>
      <c r="AG42" s="131">
        <f t="shared" si="9"/>
        <v>191.006</v>
      </c>
      <c r="AH42" s="224">
        <f t="shared" si="9"/>
        <v>191.006</v>
      </c>
      <c r="AI42" s="234">
        <f t="shared" si="9"/>
        <v>191.006</v>
      </c>
      <c r="AJ42" s="90">
        <f>AJ40*0.8884</f>
        <v>191.006</v>
      </c>
      <c r="AK42" s="144">
        <f>AK40*0.8884</f>
        <v>191.006</v>
      </c>
      <c r="AL42" s="242">
        <f t="shared" si="9"/>
        <v>191.006</v>
      </c>
      <c r="AM42" s="234">
        <f t="shared" si="9"/>
        <v>191.006</v>
      </c>
      <c r="AN42" s="475"/>
      <c r="AO42" s="505"/>
      <c r="AP42" s="242"/>
      <c r="AQ42" s="513"/>
      <c r="AR42" s="90">
        <f aca="true" t="shared" si="10" ref="AR42:AW42">AR40*0.8884</f>
        <v>191.006</v>
      </c>
      <c r="AS42" s="114">
        <f t="shared" si="10"/>
        <v>191.006</v>
      </c>
      <c r="AT42" s="242">
        <f t="shared" si="10"/>
        <v>191.006</v>
      </c>
      <c r="AU42" s="234">
        <f t="shared" si="10"/>
        <v>191.006</v>
      </c>
      <c r="AV42" s="472">
        <f t="shared" si="10"/>
        <v>0</v>
      </c>
      <c r="AW42" s="236">
        <f t="shared" si="10"/>
        <v>0</v>
      </c>
      <c r="AX42" s="217">
        <f>AX40*0.8884</f>
        <v>191.006</v>
      </c>
      <c r="AY42" s="234">
        <f>AY40*0.8884</f>
        <v>191.006</v>
      </c>
      <c r="AZ42" s="475"/>
      <c r="BA42" s="505"/>
    </row>
    <row r="43" spans="1:53" ht="13.5" thickBot="1">
      <c r="A43" s="3"/>
      <c r="B43" s="432"/>
      <c r="C43" s="564"/>
      <c r="D43" s="557"/>
      <c r="E43" s="540"/>
      <c r="F43" s="520"/>
      <c r="G43" s="201"/>
      <c r="H43" s="153"/>
      <c r="I43" s="540"/>
      <c r="J43" s="520"/>
      <c r="K43" s="210"/>
      <c r="L43" s="92"/>
      <c r="M43" s="111"/>
      <c r="N43" s="240"/>
      <c r="O43" s="494"/>
      <c r="P43" s="92"/>
      <c r="Q43" s="111"/>
      <c r="R43" s="240"/>
      <c r="S43" s="494"/>
      <c r="T43" s="92"/>
      <c r="U43" s="111"/>
      <c r="V43" s="240"/>
      <c r="W43" s="494"/>
      <c r="X43" s="92"/>
      <c r="Y43" s="111"/>
      <c r="Z43" s="240"/>
      <c r="AA43" s="494"/>
      <c r="AB43" s="92"/>
      <c r="AC43" s="111"/>
      <c r="AD43" s="240"/>
      <c r="AE43" s="494"/>
      <c r="AF43" s="92"/>
      <c r="AG43" s="128"/>
      <c r="AH43" s="225"/>
      <c r="AI43" s="494"/>
      <c r="AJ43" s="92"/>
      <c r="AK43" s="141"/>
      <c r="AL43" s="240"/>
      <c r="AM43" s="494"/>
      <c r="AN43" s="92"/>
      <c r="AO43" s="111"/>
      <c r="AP43" s="240"/>
      <c r="AQ43" s="494"/>
      <c r="AR43" s="92"/>
      <c r="AS43" s="111"/>
      <c r="AT43" s="240"/>
      <c r="AU43" s="494"/>
      <c r="AV43" s="92"/>
      <c r="AW43" s="111"/>
      <c r="AX43" s="218"/>
      <c r="AY43" s="494"/>
      <c r="AZ43" s="92"/>
      <c r="BA43" s="111"/>
    </row>
    <row r="44" spans="1:53" ht="13.5" thickBot="1">
      <c r="A44" s="67" t="s">
        <v>21</v>
      </c>
      <c r="B44" s="192">
        <f>A4</f>
        <v>200</v>
      </c>
      <c r="C44" s="565">
        <f>A4/A2</f>
        <v>200</v>
      </c>
      <c r="D44" s="558">
        <f>A4</f>
        <v>200</v>
      </c>
      <c r="E44" s="541">
        <f>A4/A2</f>
        <v>200</v>
      </c>
      <c r="F44" s="532">
        <f>A4</f>
        <v>200</v>
      </c>
      <c r="G44" s="202">
        <f>A4/A2</f>
        <v>200</v>
      </c>
      <c r="H44" s="154">
        <f>A4</f>
        <v>200</v>
      </c>
      <c r="I44" s="541">
        <f>A4/A2</f>
        <v>200</v>
      </c>
      <c r="J44" s="532">
        <f>A4</f>
        <v>200</v>
      </c>
      <c r="K44" s="211">
        <f>A4/A2</f>
        <v>200</v>
      </c>
      <c r="L44" s="93"/>
      <c r="M44" s="112">
        <f>A4</f>
        <v>200</v>
      </c>
      <c r="N44" s="241"/>
      <c r="O44" s="495"/>
      <c r="P44" s="93">
        <f>A4</f>
        <v>200</v>
      </c>
      <c r="Q44" s="112">
        <f>A4/A2</f>
        <v>200</v>
      </c>
      <c r="R44" s="241">
        <f>A4</f>
        <v>200</v>
      </c>
      <c r="S44" s="495">
        <f>A4/A2</f>
        <v>200</v>
      </c>
      <c r="T44" s="93">
        <f>A4</f>
        <v>200</v>
      </c>
      <c r="U44" s="112">
        <f>A4/A2</f>
        <v>200</v>
      </c>
      <c r="V44" s="241">
        <f>A4</f>
        <v>200</v>
      </c>
      <c r="W44" s="495">
        <f>A4/A2</f>
        <v>200</v>
      </c>
      <c r="X44" s="93">
        <f>A4</f>
        <v>200</v>
      </c>
      <c r="Y44" s="112">
        <f>A4/A2</f>
        <v>200</v>
      </c>
      <c r="Z44" s="241">
        <f>A4</f>
        <v>200</v>
      </c>
      <c r="AA44" s="495">
        <f>A4/A2</f>
        <v>200</v>
      </c>
      <c r="AB44" s="93">
        <f>A4</f>
        <v>200</v>
      </c>
      <c r="AC44" s="112">
        <f>A4/A2</f>
        <v>200</v>
      </c>
      <c r="AD44" s="241">
        <f>A4</f>
        <v>200</v>
      </c>
      <c r="AE44" s="495">
        <f>A4/A2</f>
        <v>200</v>
      </c>
      <c r="AF44" s="93">
        <f>A4</f>
        <v>200</v>
      </c>
      <c r="AG44" s="129">
        <f>A4/A2</f>
        <v>200</v>
      </c>
      <c r="AH44" s="226">
        <f>A4</f>
        <v>200</v>
      </c>
      <c r="AI44" s="495">
        <f>A4/A2</f>
        <v>200</v>
      </c>
      <c r="AJ44" s="93">
        <f>A4</f>
        <v>200</v>
      </c>
      <c r="AK44" s="142">
        <f>A4/A2</f>
        <v>200</v>
      </c>
      <c r="AL44" s="241">
        <f>A4</f>
        <v>200</v>
      </c>
      <c r="AM44" s="495">
        <f>A4/A2</f>
        <v>200</v>
      </c>
      <c r="AN44" s="93">
        <f>A4</f>
        <v>200</v>
      </c>
      <c r="AO44" s="112">
        <f>A4/A2</f>
        <v>200</v>
      </c>
      <c r="AP44" s="241"/>
      <c r="AQ44" s="495"/>
      <c r="AR44" s="93">
        <f>A4</f>
        <v>200</v>
      </c>
      <c r="AS44" s="112">
        <f>A4/A2</f>
        <v>200</v>
      </c>
      <c r="AT44" s="509">
        <f>A4</f>
        <v>200</v>
      </c>
      <c r="AU44" s="497">
        <f>A4/A2</f>
        <v>200</v>
      </c>
      <c r="AV44" s="93">
        <f>A4</f>
        <v>200</v>
      </c>
      <c r="AW44" s="112">
        <f>A4/A2</f>
        <v>200</v>
      </c>
      <c r="AX44" s="219">
        <f>A4</f>
        <v>200</v>
      </c>
      <c r="AY44" s="495">
        <f>A4/A2</f>
        <v>200</v>
      </c>
      <c r="AZ44" s="93">
        <f>A4</f>
        <v>200</v>
      </c>
      <c r="BA44" s="112">
        <f>A4/A2</f>
        <v>200</v>
      </c>
    </row>
    <row r="45" spans="1:53" ht="12.75">
      <c r="A45" s="5" t="s">
        <v>4</v>
      </c>
      <c r="B45" s="433"/>
      <c r="C45" s="566"/>
      <c r="D45" s="559"/>
      <c r="E45" s="542"/>
      <c r="F45" s="533"/>
      <c r="G45" s="198"/>
      <c r="H45" s="155"/>
      <c r="I45" s="542"/>
      <c r="J45" s="533"/>
      <c r="K45" s="213"/>
      <c r="L45" s="94"/>
      <c r="M45" s="113"/>
      <c r="N45" s="239"/>
      <c r="O45" s="496"/>
      <c r="P45" s="94"/>
      <c r="Q45" s="113"/>
      <c r="R45" s="239"/>
      <c r="S45" s="496"/>
      <c r="T45" s="94"/>
      <c r="U45" s="113"/>
      <c r="V45" s="239"/>
      <c r="W45" s="496"/>
      <c r="X45" s="94"/>
      <c r="Y45" s="113"/>
      <c r="Z45" s="239"/>
      <c r="AA45" s="496"/>
      <c r="AB45" s="94"/>
      <c r="AC45" s="113"/>
      <c r="AD45" s="239"/>
      <c r="AE45" s="496"/>
      <c r="AF45" s="94"/>
      <c r="AG45" s="130"/>
      <c r="AH45" s="222"/>
      <c r="AI45" s="496"/>
      <c r="AJ45" s="94"/>
      <c r="AK45" s="143"/>
      <c r="AL45" s="239"/>
      <c r="AM45" s="496"/>
      <c r="AN45" s="94"/>
      <c r="AO45" s="113"/>
      <c r="AP45" s="239"/>
      <c r="AQ45" s="496"/>
      <c r="AR45" s="94"/>
      <c r="AS45" s="113"/>
      <c r="AT45" s="239"/>
      <c r="AU45" s="496"/>
      <c r="AV45" s="94"/>
      <c r="AW45" s="113"/>
      <c r="AX45" s="216"/>
      <c r="AY45" s="496"/>
      <c r="AZ45" s="94"/>
      <c r="BA45" s="113"/>
    </row>
    <row r="46" spans="1:53" ht="12.75">
      <c r="A46" s="3" t="s">
        <v>0</v>
      </c>
      <c r="B46" s="430"/>
      <c r="C46" s="563"/>
      <c r="D46" s="555"/>
      <c r="E46" s="538"/>
      <c r="F46" s="531"/>
      <c r="G46" s="199"/>
      <c r="H46" s="151"/>
      <c r="I46" s="538"/>
      <c r="J46" s="531"/>
      <c r="K46" s="207"/>
      <c r="L46" s="90"/>
      <c r="M46" s="109"/>
      <c r="N46" s="472">
        <f>N22/4</f>
        <v>50</v>
      </c>
      <c r="O46" s="498">
        <f>(A4*0.25)/A2</f>
        <v>50</v>
      </c>
      <c r="P46" s="90"/>
      <c r="Q46" s="109"/>
      <c r="R46" s="507">
        <f>A4/3</f>
        <v>66.66666666666667</v>
      </c>
      <c r="S46" s="498">
        <f>(A4/3)/A2</f>
        <v>66.66666666666667</v>
      </c>
      <c r="T46" s="90"/>
      <c r="U46" s="109"/>
      <c r="V46" s="242"/>
      <c r="W46" s="493"/>
      <c r="X46" s="90"/>
      <c r="Y46" s="109"/>
      <c r="Z46" s="242"/>
      <c r="AA46" s="493"/>
      <c r="AB46" s="90"/>
      <c r="AC46" s="109"/>
      <c r="AD46" s="242"/>
      <c r="AE46" s="493"/>
      <c r="AF46" s="90"/>
      <c r="AG46" s="126"/>
      <c r="AH46" s="224"/>
      <c r="AI46" s="493"/>
      <c r="AJ46" s="90"/>
      <c r="AK46" s="139"/>
      <c r="AL46" s="242"/>
      <c r="AM46" s="493"/>
      <c r="AN46" s="90"/>
      <c r="AO46" s="109"/>
      <c r="AP46" s="242"/>
      <c r="AQ46" s="493"/>
      <c r="AR46" s="90"/>
      <c r="AS46" s="109"/>
      <c r="AT46" s="242"/>
      <c r="AU46" s="493"/>
      <c r="AV46" s="90"/>
      <c r="AW46" s="109"/>
      <c r="AX46" s="217"/>
      <c r="AY46" s="493"/>
      <c r="AZ46" s="90"/>
      <c r="BA46" s="109"/>
    </row>
    <row r="47" spans="1:53" ht="12.75">
      <c r="A47" s="9" t="s">
        <v>62</v>
      </c>
      <c r="B47" s="430">
        <f>A4</f>
        <v>200</v>
      </c>
      <c r="C47" s="563">
        <f>A4/A2</f>
        <v>200</v>
      </c>
      <c r="D47" s="555">
        <f aca="true" t="shared" si="11" ref="D47:K47">D44</f>
        <v>200</v>
      </c>
      <c r="E47" s="538">
        <f t="shared" si="11"/>
        <v>200</v>
      </c>
      <c r="F47" s="531">
        <f t="shared" si="11"/>
        <v>200</v>
      </c>
      <c r="G47" s="199">
        <f t="shared" si="11"/>
        <v>200</v>
      </c>
      <c r="H47" s="151">
        <f>H44</f>
        <v>200</v>
      </c>
      <c r="I47" s="538">
        <f>I44</f>
        <v>200</v>
      </c>
      <c r="J47" s="531">
        <f t="shared" si="11"/>
        <v>200</v>
      </c>
      <c r="K47" s="207">
        <f t="shared" si="11"/>
        <v>200</v>
      </c>
      <c r="L47" s="90"/>
      <c r="M47" s="109"/>
      <c r="N47" s="472">
        <f>N22/4</f>
        <v>50</v>
      </c>
      <c r="O47" s="498">
        <f>(A4*0.25)/A2</f>
        <v>50</v>
      </c>
      <c r="P47" s="90"/>
      <c r="Q47" s="109"/>
      <c r="R47" s="507">
        <f>A4/3</f>
        <v>66.66666666666667</v>
      </c>
      <c r="S47" s="498">
        <f>(A4/3)/A2</f>
        <v>66.66666666666667</v>
      </c>
      <c r="T47" s="90"/>
      <c r="U47" s="109"/>
      <c r="V47" s="242">
        <f>V44*0.25</f>
        <v>50</v>
      </c>
      <c r="W47" s="493">
        <f>W44*0.25</f>
        <v>50</v>
      </c>
      <c r="X47" s="507">
        <f>X44*0.25</f>
        <v>50</v>
      </c>
      <c r="Y47" s="498">
        <f>Y44*0.25</f>
        <v>50</v>
      </c>
      <c r="Z47" s="242"/>
      <c r="AA47" s="493"/>
      <c r="AB47" s="507">
        <f>A4*0.25</f>
        <v>50</v>
      </c>
      <c r="AC47" s="498">
        <f>(A4*0.25)/A2</f>
        <v>50</v>
      </c>
      <c r="AD47" s="242">
        <f>A4</f>
        <v>200</v>
      </c>
      <c r="AE47" s="493">
        <f>A4/A2</f>
        <v>200</v>
      </c>
      <c r="AF47" s="90">
        <f aca="true" t="shared" si="12" ref="AF47:AM47">AF44-AF55</f>
        <v>100</v>
      </c>
      <c r="AG47" s="126">
        <f t="shared" si="12"/>
        <v>100</v>
      </c>
      <c r="AH47" s="224">
        <f t="shared" si="12"/>
        <v>100</v>
      </c>
      <c r="AI47" s="493">
        <f t="shared" si="12"/>
        <v>100</v>
      </c>
      <c r="AJ47" s="90">
        <f>AJ44-AJ55</f>
        <v>100</v>
      </c>
      <c r="AK47" s="139">
        <f>AK44-AK55</f>
        <v>100</v>
      </c>
      <c r="AL47" s="242">
        <f t="shared" si="12"/>
        <v>100</v>
      </c>
      <c r="AM47" s="493">
        <f t="shared" si="12"/>
        <v>100</v>
      </c>
      <c r="AN47" s="472">
        <f>A4</f>
        <v>200</v>
      </c>
      <c r="AO47" s="498">
        <f>A4/A2</f>
        <v>200</v>
      </c>
      <c r="AP47" s="242"/>
      <c r="AQ47" s="493"/>
      <c r="AR47" s="90">
        <f>A4</f>
        <v>200</v>
      </c>
      <c r="AS47" s="109">
        <f>A4/A2</f>
        <v>200</v>
      </c>
      <c r="AT47" s="507">
        <f>AT44</f>
        <v>200</v>
      </c>
      <c r="AU47" s="498">
        <f>AU44</f>
        <v>200</v>
      </c>
      <c r="AV47" s="90">
        <f>AV44</f>
        <v>200</v>
      </c>
      <c r="AW47" s="109">
        <f>AW44</f>
        <v>200</v>
      </c>
      <c r="AX47" s="217"/>
      <c r="AY47" s="493"/>
      <c r="AZ47" s="472">
        <f>A4</f>
        <v>200</v>
      </c>
      <c r="BA47" s="498">
        <f>A4/A2</f>
        <v>200</v>
      </c>
    </row>
    <row r="48" spans="1:53" ht="12.75">
      <c r="A48" s="5" t="s">
        <v>1</v>
      </c>
      <c r="B48" s="430"/>
      <c r="C48" s="563"/>
      <c r="D48" s="555"/>
      <c r="E48" s="538"/>
      <c r="F48" s="531"/>
      <c r="G48" s="199"/>
      <c r="H48" s="151"/>
      <c r="I48" s="538"/>
      <c r="J48" s="531"/>
      <c r="K48" s="207"/>
      <c r="L48" s="90"/>
      <c r="M48" s="109"/>
      <c r="N48" s="472">
        <f>N22/4</f>
        <v>50</v>
      </c>
      <c r="O48" s="498">
        <f>(A4*0.25)/A2</f>
        <v>50</v>
      </c>
      <c r="P48" s="90"/>
      <c r="Q48" s="109"/>
      <c r="R48" s="242"/>
      <c r="S48" s="493"/>
      <c r="T48" s="90"/>
      <c r="U48" s="109"/>
      <c r="V48" s="242"/>
      <c r="W48" s="493"/>
      <c r="X48" s="90"/>
      <c r="Y48" s="109"/>
      <c r="Z48" s="242"/>
      <c r="AA48" s="493"/>
      <c r="AB48" s="90"/>
      <c r="AC48" s="109"/>
      <c r="AD48" s="242"/>
      <c r="AE48" s="493"/>
      <c r="AF48" s="90"/>
      <c r="AG48" s="126"/>
      <c r="AH48" s="224"/>
      <c r="AI48" s="493"/>
      <c r="AJ48" s="90"/>
      <c r="AK48" s="139"/>
      <c r="AL48" s="242"/>
      <c r="AM48" s="493"/>
      <c r="AN48" s="90"/>
      <c r="AO48" s="109"/>
      <c r="AP48" s="242"/>
      <c r="AQ48" s="493"/>
      <c r="AR48" s="90"/>
      <c r="AS48" s="109"/>
      <c r="AT48" s="242"/>
      <c r="AU48" s="493"/>
      <c r="AV48" s="90"/>
      <c r="AW48" s="109"/>
      <c r="AX48" s="217"/>
      <c r="AY48" s="493"/>
      <c r="AZ48" s="90"/>
      <c r="BA48" s="109"/>
    </row>
    <row r="49" spans="1:53" ht="12.75">
      <c r="A49" s="3" t="s">
        <v>2</v>
      </c>
      <c r="B49" s="430"/>
      <c r="C49" s="563"/>
      <c r="D49" s="555"/>
      <c r="E49" s="538"/>
      <c r="F49" s="531"/>
      <c r="G49" s="199"/>
      <c r="H49" s="151"/>
      <c r="I49" s="538"/>
      <c r="J49" s="531"/>
      <c r="K49" s="207"/>
      <c r="L49" s="90"/>
      <c r="M49" s="109"/>
      <c r="N49" s="472">
        <f>N22/4</f>
        <v>50</v>
      </c>
      <c r="O49" s="498">
        <f>(A4*0.25)/A2</f>
        <v>50</v>
      </c>
      <c r="P49" s="90"/>
      <c r="Q49" s="109"/>
      <c r="R49" s="242"/>
      <c r="S49" s="493"/>
      <c r="T49" s="90"/>
      <c r="U49" s="109"/>
      <c r="V49" s="242"/>
      <c r="W49" s="493"/>
      <c r="X49" s="90"/>
      <c r="Y49" s="109"/>
      <c r="Z49" s="242"/>
      <c r="AA49" s="493"/>
      <c r="AB49" s="90"/>
      <c r="AC49" s="109"/>
      <c r="AD49" s="242"/>
      <c r="AE49" s="493"/>
      <c r="AF49" s="90"/>
      <c r="AG49" s="126"/>
      <c r="AH49" s="224"/>
      <c r="AI49" s="493"/>
      <c r="AJ49" s="90"/>
      <c r="AK49" s="139"/>
      <c r="AL49" s="242"/>
      <c r="AM49" s="493"/>
      <c r="AN49" s="90"/>
      <c r="AO49" s="109"/>
      <c r="AP49" s="242"/>
      <c r="AQ49" s="493"/>
      <c r="AR49" s="90"/>
      <c r="AS49" s="109"/>
      <c r="AT49" s="242"/>
      <c r="AU49" s="493"/>
      <c r="AV49" s="90"/>
      <c r="AW49" s="109"/>
      <c r="AX49" s="217"/>
      <c r="AY49" s="493"/>
      <c r="AZ49" s="90"/>
      <c r="BA49" s="109"/>
    </row>
    <row r="50" spans="1:53" ht="12.75">
      <c r="A50" s="3" t="s">
        <v>3</v>
      </c>
      <c r="B50" s="430"/>
      <c r="C50" s="563"/>
      <c r="D50" s="555"/>
      <c r="E50" s="538"/>
      <c r="F50" s="531"/>
      <c r="G50" s="199"/>
      <c r="H50" s="151"/>
      <c r="I50" s="538"/>
      <c r="J50" s="531"/>
      <c r="K50" s="207"/>
      <c r="L50" s="90"/>
      <c r="M50" s="109"/>
      <c r="N50" s="242"/>
      <c r="O50" s="493"/>
      <c r="P50" s="472">
        <f>A4</f>
        <v>200</v>
      </c>
      <c r="Q50" s="498">
        <f>A4/A2</f>
        <v>200</v>
      </c>
      <c r="R50" s="242"/>
      <c r="S50" s="493"/>
      <c r="T50" s="90"/>
      <c r="U50" s="109"/>
      <c r="V50" s="242"/>
      <c r="W50" s="493"/>
      <c r="X50" s="90"/>
      <c r="Y50" s="109"/>
      <c r="Z50" s="242"/>
      <c r="AA50" s="493"/>
      <c r="AB50" s="90"/>
      <c r="AC50" s="109"/>
      <c r="AD50" s="242"/>
      <c r="AE50" s="493"/>
      <c r="AF50" s="90"/>
      <c r="AG50" s="126"/>
      <c r="AH50" s="224"/>
      <c r="AI50" s="493"/>
      <c r="AJ50" s="90"/>
      <c r="AK50" s="139"/>
      <c r="AL50" s="242"/>
      <c r="AM50" s="493"/>
      <c r="AN50" s="90"/>
      <c r="AO50" s="109"/>
      <c r="AP50" s="242"/>
      <c r="AQ50" s="493"/>
      <c r="AR50" s="90"/>
      <c r="AS50" s="109"/>
      <c r="AT50" s="242"/>
      <c r="AU50" s="493"/>
      <c r="AV50" s="90"/>
      <c r="AW50" s="109"/>
      <c r="AX50" s="217"/>
      <c r="AY50" s="493"/>
      <c r="AZ50" s="90"/>
      <c r="BA50" s="109"/>
    </row>
    <row r="51" spans="1:53" ht="12.75">
      <c r="A51" s="3" t="s">
        <v>120</v>
      </c>
      <c r="B51" s="430"/>
      <c r="C51" s="563"/>
      <c r="D51" s="555"/>
      <c r="E51" s="538"/>
      <c r="F51" s="531"/>
      <c r="G51" s="199"/>
      <c r="H51" s="151"/>
      <c r="I51" s="538"/>
      <c r="J51" s="531"/>
      <c r="K51" s="207"/>
      <c r="L51" s="90"/>
      <c r="M51" s="109"/>
      <c r="N51" s="242"/>
      <c r="O51" s="493"/>
      <c r="P51" s="90"/>
      <c r="Q51" s="109"/>
      <c r="R51" s="472">
        <f>A4/3</f>
        <v>66.66666666666667</v>
      </c>
      <c r="S51" s="498">
        <f>(A4/3)/A2</f>
        <v>66.66666666666667</v>
      </c>
      <c r="T51" s="90"/>
      <c r="U51" s="109"/>
      <c r="V51" s="242"/>
      <c r="W51" s="493"/>
      <c r="X51" s="90"/>
      <c r="Y51" s="109"/>
      <c r="Z51" s="242"/>
      <c r="AA51" s="493"/>
      <c r="AB51" s="90"/>
      <c r="AC51" s="109"/>
      <c r="AD51" s="242"/>
      <c r="AE51" s="493"/>
      <c r="AF51" s="90"/>
      <c r="AG51" s="126"/>
      <c r="AH51" s="224"/>
      <c r="AI51" s="493"/>
      <c r="AJ51" s="90"/>
      <c r="AK51" s="139"/>
      <c r="AL51" s="242"/>
      <c r="AM51" s="493"/>
      <c r="AN51" s="90"/>
      <c r="AO51" s="109"/>
      <c r="AP51" s="242"/>
      <c r="AQ51" s="493"/>
      <c r="AR51" s="90"/>
      <c r="AS51" s="109"/>
      <c r="AT51" s="242"/>
      <c r="AU51" s="493"/>
      <c r="AV51" s="90"/>
      <c r="AW51" s="109"/>
      <c r="AX51" s="217"/>
      <c r="AY51" s="493"/>
      <c r="AZ51" s="90"/>
      <c r="BA51" s="109"/>
    </row>
    <row r="52" spans="1:53" ht="12.75">
      <c r="A52" s="4" t="s">
        <v>15</v>
      </c>
      <c r="B52" s="430"/>
      <c r="C52" s="563"/>
      <c r="D52" s="555"/>
      <c r="E52" s="538"/>
      <c r="F52" s="531"/>
      <c r="G52" s="199"/>
      <c r="H52" s="151"/>
      <c r="I52" s="538"/>
      <c r="J52" s="531"/>
      <c r="K52" s="207"/>
      <c r="L52" s="90"/>
      <c r="M52" s="109"/>
      <c r="N52" s="242"/>
      <c r="O52" s="493"/>
      <c r="P52" s="90"/>
      <c r="Q52" s="109"/>
      <c r="R52" s="242"/>
      <c r="S52" s="493"/>
      <c r="T52" s="472">
        <f>A4</f>
        <v>200</v>
      </c>
      <c r="U52" s="498">
        <f>A4/A2</f>
        <v>200</v>
      </c>
      <c r="V52" s="507">
        <f>V44*0.75</f>
        <v>150</v>
      </c>
      <c r="W52" s="498">
        <f>W44*0.75</f>
        <v>150</v>
      </c>
      <c r="X52" s="472">
        <f>X44*0.75</f>
        <v>150</v>
      </c>
      <c r="Y52" s="498">
        <f>Y44*0.75</f>
        <v>150</v>
      </c>
      <c r="Z52" s="242"/>
      <c r="AA52" s="493"/>
      <c r="AB52" s="90"/>
      <c r="AC52" s="109"/>
      <c r="AD52" s="242"/>
      <c r="AE52" s="493"/>
      <c r="AF52" s="90"/>
      <c r="AG52" s="126"/>
      <c r="AH52" s="224"/>
      <c r="AI52" s="493"/>
      <c r="AJ52" s="90"/>
      <c r="AK52" s="139"/>
      <c r="AL52" s="242"/>
      <c r="AM52" s="493"/>
      <c r="AN52" s="90"/>
      <c r="AO52" s="109"/>
      <c r="AP52" s="242"/>
      <c r="AQ52" s="493"/>
      <c r="AR52" s="90"/>
      <c r="AS52" s="109"/>
      <c r="AT52" s="242"/>
      <c r="AU52" s="493"/>
      <c r="AV52" s="90"/>
      <c r="AW52" s="109"/>
      <c r="AX52" s="217"/>
      <c r="AY52" s="493"/>
      <c r="AZ52" s="90"/>
      <c r="BA52" s="109"/>
    </row>
    <row r="53" spans="1:53" ht="12.75">
      <c r="A53" s="4" t="s">
        <v>5</v>
      </c>
      <c r="B53" s="430"/>
      <c r="C53" s="563"/>
      <c r="D53" s="555"/>
      <c r="E53" s="538"/>
      <c r="F53" s="531"/>
      <c r="G53" s="199"/>
      <c r="H53" s="151"/>
      <c r="I53" s="538"/>
      <c r="J53" s="531"/>
      <c r="K53" s="207"/>
      <c r="L53" s="90"/>
      <c r="M53" s="109"/>
      <c r="N53" s="242"/>
      <c r="O53" s="493"/>
      <c r="P53" s="90"/>
      <c r="Q53" s="109"/>
      <c r="R53" s="242"/>
      <c r="S53" s="493"/>
      <c r="T53" s="90"/>
      <c r="U53" s="109"/>
      <c r="V53" s="242"/>
      <c r="W53" s="493"/>
      <c r="X53" s="90"/>
      <c r="Y53" s="109"/>
      <c r="Z53" s="472">
        <f>A4</f>
        <v>200</v>
      </c>
      <c r="AA53" s="498">
        <f>A4/A2</f>
        <v>200</v>
      </c>
      <c r="AB53" s="90"/>
      <c r="AC53" s="109"/>
      <c r="AD53" s="242"/>
      <c r="AE53" s="493"/>
      <c r="AF53" s="90"/>
      <c r="AG53" s="126"/>
      <c r="AH53" s="224"/>
      <c r="AI53" s="493"/>
      <c r="AJ53" s="90"/>
      <c r="AK53" s="139"/>
      <c r="AL53" s="242"/>
      <c r="AM53" s="493"/>
      <c r="AN53" s="90"/>
      <c r="AO53" s="109"/>
      <c r="AP53" s="242"/>
      <c r="AQ53" s="493"/>
      <c r="AR53" s="90"/>
      <c r="AS53" s="109"/>
      <c r="AT53" s="242"/>
      <c r="AU53" s="493"/>
      <c r="AV53" s="90"/>
      <c r="AW53" s="109"/>
      <c r="AX53" s="217"/>
      <c r="AY53" s="493"/>
      <c r="AZ53" s="90"/>
      <c r="BA53" s="109"/>
    </row>
    <row r="54" spans="1:53" ht="12.75">
      <c r="A54" s="4" t="s">
        <v>84</v>
      </c>
      <c r="B54" s="432"/>
      <c r="C54" s="564"/>
      <c r="D54" s="557"/>
      <c r="E54" s="540"/>
      <c r="F54" s="520"/>
      <c r="G54" s="201"/>
      <c r="H54" s="153"/>
      <c r="I54" s="540"/>
      <c r="J54" s="520"/>
      <c r="K54" s="210"/>
      <c r="L54" s="92"/>
      <c r="M54" s="111"/>
      <c r="N54" s="240"/>
      <c r="O54" s="494"/>
      <c r="P54" s="92"/>
      <c r="Q54" s="111"/>
      <c r="R54" s="240"/>
      <c r="S54" s="494"/>
      <c r="T54" s="92"/>
      <c r="U54" s="111"/>
      <c r="V54" s="240"/>
      <c r="W54" s="494"/>
      <c r="X54" s="92"/>
      <c r="Y54" s="111"/>
      <c r="Z54" s="240"/>
      <c r="AA54" s="494"/>
      <c r="AB54" s="523">
        <f>A4*0.75</f>
        <v>150</v>
      </c>
      <c r="AC54" s="521">
        <f>(A4*0.75)/A2</f>
        <v>150</v>
      </c>
      <c r="AD54" s="240"/>
      <c r="AE54" s="494"/>
      <c r="AF54" s="92"/>
      <c r="AG54" s="128"/>
      <c r="AH54" s="225"/>
      <c r="AI54" s="494"/>
      <c r="AJ54" s="92"/>
      <c r="AK54" s="141"/>
      <c r="AL54" s="240"/>
      <c r="AM54" s="494"/>
      <c r="AN54" s="92"/>
      <c r="AO54" s="111"/>
      <c r="AP54" s="240"/>
      <c r="AQ54" s="494"/>
      <c r="AR54" s="92"/>
      <c r="AS54" s="111"/>
      <c r="AT54" s="240"/>
      <c r="AU54" s="494"/>
      <c r="AV54" s="92"/>
      <c r="AW54" s="111"/>
      <c r="AX54" s="218"/>
      <c r="AY54" s="494"/>
      <c r="AZ54" s="92"/>
      <c r="BA54" s="111"/>
    </row>
    <row r="55" spans="1:53" ht="12.75">
      <c r="A55" s="14" t="s">
        <v>48</v>
      </c>
      <c r="B55" s="181"/>
      <c r="C55" s="563"/>
      <c r="D55" s="555"/>
      <c r="E55" s="538"/>
      <c r="F55" s="531"/>
      <c r="G55" s="454"/>
      <c r="H55" s="247"/>
      <c r="I55" s="538"/>
      <c r="J55" s="531"/>
      <c r="K55" s="207"/>
      <c r="L55" s="451"/>
      <c r="M55" s="528"/>
      <c r="N55" s="242"/>
      <c r="O55" s="493"/>
      <c r="P55" s="90"/>
      <c r="Q55" s="109"/>
      <c r="R55" s="242"/>
      <c r="S55" s="493"/>
      <c r="T55" s="90"/>
      <c r="U55" s="109"/>
      <c r="V55" s="242"/>
      <c r="W55" s="493"/>
      <c r="X55" s="90"/>
      <c r="Y55" s="109"/>
      <c r="Z55" s="242"/>
      <c r="AA55" s="493"/>
      <c r="AB55" s="90"/>
      <c r="AC55" s="109"/>
      <c r="AD55" s="472"/>
      <c r="AE55" s="502"/>
      <c r="AF55" s="461">
        <f>IF(A4=0,0,100)</f>
        <v>100</v>
      </c>
      <c r="AG55" s="411">
        <f>AF55/A2</f>
        <v>100</v>
      </c>
      <c r="AH55" s="446">
        <f>IF(A4=0,0,100)</f>
        <v>100</v>
      </c>
      <c r="AI55" s="514">
        <f>AH55/A2</f>
        <v>100</v>
      </c>
      <c r="AJ55" s="461">
        <f>IF(A4=0,0,100)</f>
        <v>100</v>
      </c>
      <c r="AK55" s="463">
        <f>AJ55/A2</f>
        <v>100</v>
      </c>
      <c r="AL55" s="461">
        <f>IF(A4=0,0,100)</f>
        <v>100</v>
      </c>
      <c r="AM55" s="514">
        <f>AL55/A2</f>
        <v>100</v>
      </c>
      <c r="AN55" s="90"/>
      <c r="AO55" s="109"/>
      <c r="AP55" s="242"/>
      <c r="AQ55" s="493"/>
      <c r="AR55" s="90"/>
      <c r="AS55" s="109"/>
      <c r="AT55" s="242"/>
      <c r="AU55" s="493"/>
      <c r="AV55" s="90"/>
      <c r="AW55" s="126"/>
      <c r="AX55" s="445"/>
      <c r="AY55" s="493"/>
      <c r="AZ55" s="90"/>
      <c r="BA55" s="109"/>
    </row>
    <row r="56" spans="1:53" ht="13.5" thickBot="1">
      <c r="A56" s="459" t="s">
        <v>113</v>
      </c>
      <c r="B56" s="191"/>
      <c r="C56" s="519"/>
      <c r="D56" s="557"/>
      <c r="E56" s="548"/>
      <c r="F56" s="520"/>
      <c r="G56" s="455"/>
      <c r="H56" s="453"/>
      <c r="I56" s="548"/>
      <c r="J56" s="520"/>
      <c r="K56" s="452"/>
      <c r="L56" s="103"/>
      <c r="M56" s="529"/>
      <c r="N56" s="240"/>
      <c r="O56" s="499"/>
      <c r="P56" s="92"/>
      <c r="Q56" s="506"/>
      <c r="R56" s="240"/>
      <c r="S56" s="499"/>
      <c r="T56" s="92"/>
      <c r="U56" s="506"/>
      <c r="V56" s="240"/>
      <c r="W56" s="499"/>
      <c r="X56" s="92"/>
      <c r="Y56" s="506"/>
      <c r="Z56" s="240"/>
      <c r="AA56" s="499"/>
      <c r="AB56" s="92"/>
      <c r="AC56" s="506"/>
      <c r="AD56" s="520"/>
      <c r="AE56" s="519"/>
      <c r="AF56" s="517"/>
      <c r="AG56" s="448"/>
      <c r="AH56" s="447"/>
      <c r="AI56" s="515"/>
      <c r="AJ56" s="517"/>
      <c r="AK56" s="464"/>
      <c r="AL56" s="462"/>
      <c r="AM56" s="515"/>
      <c r="AN56" s="92"/>
      <c r="AO56" s="506"/>
      <c r="AP56" s="240"/>
      <c r="AQ56" s="499"/>
      <c r="AR56" s="92"/>
      <c r="AS56" s="506"/>
      <c r="AT56" s="510"/>
      <c r="AU56" s="499"/>
      <c r="AV56" s="92"/>
      <c r="AW56" s="128"/>
      <c r="AX56" s="486">
        <f>AX44</f>
        <v>200</v>
      </c>
      <c r="AY56" s="501">
        <f>AY44</f>
        <v>200</v>
      </c>
      <c r="AZ56" s="487"/>
      <c r="BA56" s="506"/>
    </row>
    <row r="57" spans="1:49" ht="13.5" thickTop="1">
      <c r="A57" s="28"/>
      <c r="B57" s="28"/>
      <c r="C57" s="28"/>
      <c r="D57" s="28"/>
      <c r="E57" s="28"/>
      <c r="F57" s="28"/>
      <c r="G57" s="383"/>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row>
    <row r="59" spans="1:3" ht="12.75">
      <c r="A59" s="171" t="s">
        <v>109</v>
      </c>
      <c r="B59" s="170">
        <v>100</v>
      </c>
      <c r="C59">
        <f>((B59-30)/207.5)*100</f>
        <v>33.734939759036145</v>
      </c>
    </row>
    <row r="60" ht="12.75">
      <c r="AJ60" s="122"/>
    </row>
    <row r="61" spans="1:3" ht="12.75">
      <c r="A61" s="172" t="s">
        <v>110</v>
      </c>
      <c r="B61" s="170">
        <v>100</v>
      </c>
      <c r="C61">
        <f>((B61-55)/207.5)*100</f>
        <v>21.686746987951807</v>
      </c>
    </row>
  </sheetData>
  <sheetProtection sheet="1"/>
  <mergeCells count="37">
    <mergeCell ref="AZ19:BA19"/>
    <mergeCell ref="B19:C19"/>
    <mergeCell ref="D19:E19"/>
    <mergeCell ref="F19:G19"/>
    <mergeCell ref="J19:K19"/>
    <mergeCell ref="N19:O19"/>
    <mergeCell ref="L19:M19"/>
    <mergeCell ref="H19:I19"/>
    <mergeCell ref="AF19:AG19"/>
    <mergeCell ref="P19:Q19"/>
    <mergeCell ref="R19:S19"/>
    <mergeCell ref="T19:U19"/>
    <mergeCell ref="AL19:AM19"/>
    <mergeCell ref="V19:W19"/>
    <mergeCell ref="X19:Y19"/>
    <mergeCell ref="Z19:AA19"/>
    <mergeCell ref="AJ19:AK19"/>
    <mergeCell ref="AH17:AK17"/>
    <mergeCell ref="AJ18:AK18"/>
    <mergeCell ref="AT19:AU19"/>
    <mergeCell ref="AB19:AC19"/>
    <mergeCell ref="AH19:AI19"/>
    <mergeCell ref="AV19:AW19"/>
    <mergeCell ref="AR19:AS19"/>
    <mergeCell ref="AN19:AO19"/>
    <mergeCell ref="AP19:AQ19"/>
    <mergeCell ref="AD19:AE19"/>
    <mergeCell ref="AX19:AY19"/>
    <mergeCell ref="H18:I18"/>
    <mergeCell ref="J18:K18"/>
    <mergeCell ref="AD14:AE14"/>
    <mergeCell ref="AF14:AG14"/>
    <mergeCell ref="AD18:AE18"/>
    <mergeCell ref="AL14:AM14"/>
    <mergeCell ref="AF17:AG18"/>
    <mergeCell ref="AL18:AM18"/>
    <mergeCell ref="AH18:AI18"/>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B11" sqref="B1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Judicial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TLeverette</dc:creator>
  <cp:keywords/>
  <dc:description/>
  <cp:lastModifiedBy>Leverette, Terry</cp:lastModifiedBy>
  <cp:lastPrinted>2010-07-16T15:00:27Z</cp:lastPrinted>
  <dcterms:created xsi:type="dcterms:W3CDTF">2002-06-17T14:24:35Z</dcterms:created>
  <dcterms:modified xsi:type="dcterms:W3CDTF">2015-06-26T14:29:40Z</dcterms:modified>
  <cp:category/>
  <cp:version/>
  <cp:contentType/>
  <cp:contentStatus/>
</cp:coreProperties>
</file>